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50.xml" ContentType="application/vnd.openxmlformats-officedocument.drawingml.chartshapes+xml"/>
  <Override PartName="/xl/drawings/drawing5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52.xml" ContentType="application/vnd.openxmlformats-officedocument.drawingml.chartshapes+xml"/>
  <Override PartName="/xl/drawings/drawing53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56.xml" ContentType="application/vnd.openxmlformats-officedocument.drawingml.chartshapes+xml"/>
  <Override PartName="/xl/drawings/drawing57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58.xml" ContentType="application/vnd.openxmlformats-officedocument.drawingml.chartshapes+xml"/>
  <Override PartName="/xl/drawings/drawing59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60.xml" ContentType="application/vnd.openxmlformats-officedocument.drawingml.chartshapes+xml"/>
  <Override PartName="/xl/drawings/drawing61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62.xml" ContentType="application/vnd.openxmlformats-officedocument.drawingml.chartshapes+xml"/>
  <Override PartName="/xl/drawings/drawing63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64.xml" ContentType="application/vnd.openxmlformats-officedocument.drawingml.chartshapes+xml"/>
  <Override PartName="/xl/drawings/drawing65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66.xml" ContentType="application/vnd.openxmlformats-officedocument.drawingml.chartshapes+xml"/>
  <Override PartName="/xl/drawings/drawing6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68.xml" ContentType="application/vnd.openxmlformats-officedocument.drawingml.chartshapes+xml"/>
  <Override PartName="/xl/drawings/drawing69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70.xml" ContentType="application/vnd.openxmlformats-officedocument.drawingml.chartshapes+xml"/>
  <Override PartName="/xl/drawings/drawing7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7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istinahall/Downloads/"/>
    </mc:Choice>
  </mc:AlternateContent>
  <xr:revisionPtr revIDLastSave="0" documentId="13_ncr:1_{6A1B3667-0FF7-9B41-A1A9-204AA31EE79F}" xr6:coauthVersionLast="47" xr6:coauthVersionMax="47" xr10:uidLastSave="{00000000-0000-0000-0000-000000000000}"/>
  <workbookProtection workbookAlgorithmName="SHA-512" workbookHashValue="QLgUAYC4BFOauluu0h3DNAVzd40/6WhPZSfyxJUYBUXZaid5W8g1VP0FhLlx+gpSs5Jyf39wlZhj5Ds8tOazTA==" workbookSaltValue="OoESvT+0coC8YjKwzUxsHA==" workbookSpinCount="100000" lockStructure="1"/>
  <bookViews>
    <workbookView xWindow="380" yWindow="500" windowWidth="23260" windowHeight="13180" tabRatio="954" xr2:uid="{76F8846C-50BA-4457-A3EA-77DCB047C115}"/>
  </bookViews>
  <sheets>
    <sheet name="VRBPAC" sheetId="5" r:id="rId1"/>
    <sheet name="All Diseases &amp; Injuries (Amb)" sheetId="6" r:id="rId2"/>
    <sheet name="All Diseases &amp; Injuries (Hosp)" sheetId="43" r:id="rId3"/>
    <sheet name="Nervous System" sheetId="44" r:id="rId4"/>
    <sheet name="Malignant Neuro Tumors" sheetId="42" r:id="rId5"/>
    <sheet name="Acute Myocardial Infarct" sheetId="40" r:id="rId6"/>
    <sheet name="Acute Myocarditis" sheetId="39" r:id="rId7"/>
    <sheet name="Acute Pericarditis" sheetId="38" r:id="rId8"/>
    <sheet name="Pulmonary Embolism" sheetId="37" r:id="rId9"/>
    <sheet name="Congenital Malformations" sheetId="41" r:id="rId10"/>
    <sheet name="Sub Arachnoid Hemorrage" sheetId="28" r:id="rId11"/>
    <sheet name="Anxiety" sheetId="12" r:id="rId12"/>
    <sheet name="Suicide" sheetId="13" r:id="rId13"/>
    <sheet name="Cancer" sheetId="8" r:id="rId14"/>
    <sheet name="Cancer (Digestion)" sheetId="9" r:id="rId15"/>
    <sheet name="Cancer (Breast)" sheetId="10" r:id="rId16"/>
    <sheet name="Cancer (Testicular)" sheetId="11" r:id="rId17"/>
    <sheet name="Infertility Female" sheetId="31" r:id="rId18"/>
    <sheet name="Dysmenorrhea" sheetId="34" r:id="rId19"/>
    <sheet name="Ovarian Dysfunction" sheetId="33" r:id="rId20"/>
    <sheet name="Spontaneous Abortion" sheetId="29" r:id="rId21"/>
    <sheet name="Infertility Male" sheetId="32" r:id="rId22"/>
    <sheet name="Guillian-Bare" sheetId="14" r:id="rId23"/>
    <sheet name="Transverse Myelitis" sheetId="15" r:id="rId24"/>
    <sheet name="Seizures" sheetId="17" r:id="rId25"/>
    <sheet name="Narcolepsy Cataplexy" sheetId="21" r:id="rId26"/>
    <sheet name="Rhabdomyolysis" sheetId="18" r:id="rId27"/>
    <sheet name="Multiple Sclerosis" sheetId="19" r:id="rId28"/>
    <sheet name="Migraine" sheetId="20" r:id="rId29"/>
    <sheet name="Blood Disorders" sheetId="25" r:id="rId30"/>
    <sheet name="Hypertension" sheetId="26" r:id="rId31"/>
    <sheet name="Cerebral Infarct" sheetId="27" r:id="rId32"/>
  </sheets>
  <definedNames>
    <definedName name="_xlnm.Print_Area" localSheetId="0">VRBPAC!$A$1:$U$92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44" l="1"/>
  <c r="G2" i="44"/>
  <c r="R31" i="5"/>
  <c r="M31" i="5"/>
  <c r="N31" i="5" s="1"/>
  <c r="H31" i="5"/>
  <c r="K31" i="5" s="1"/>
  <c r="P2" i="43"/>
  <c r="G2" i="43"/>
  <c r="R6" i="5"/>
  <c r="M6" i="5"/>
  <c r="Q6" i="5" s="1"/>
  <c r="S6" i="5" s="1"/>
  <c r="H6" i="5"/>
  <c r="K6" i="5" s="1"/>
  <c r="P2" i="42"/>
  <c r="G2" i="42"/>
  <c r="R12" i="5"/>
  <c r="M12" i="5"/>
  <c r="Q12" i="5" s="1"/>
  <c r="H12" i="5"/>
  <c r="K12" i="5" s="1"/>
  <c r="P2" i="41"/>
  <c r="G2" i="41"/>
  <c r="P2" i="40"/>
  <c r="G2" i="40"/>
  <c r="P2" i="39"/>
  <c r="G2" i="39"/>
  <c r="R52" i="5"/>
  <c r="M52" i="5"/>
  <c r="Q52" i="5" s="1"/>
  <c r="S52" i="5" s="1"/>
  <c r="H52" i="5"/>
  <c r="K52" i="5" s="1"/>
  <c r="R54" i="5"/>
  <c r="M54" i="5"/>
  <c r="Q54" i="5" s="1"/>
  <c r="H54" i="5"/>
  <c r="K54" i="5" s="1"/>
  <c r="P2" i="38"/>
  <c r="G2" i="38"/>
  <c r="R56" i="5"/>
  <c r="M56" i="5"/>
  <c r="O56" i="5" s="1"/>
  <c r="H56" i="5"/>
  <c r="K56" i="5" s="1"/>
  <c r="P2" i="37"/>
  <c r="G2" i="37"/>
  <c r="R60" i="5"/>
  <c r="M60" i="5"/>
  <c r="Q60" i="5" s="1"/>
  <c r="H60" i="5"/>
  <c r="K60" i="5" s="1"/>
  <c r="R64" i="5"/>
  <c r="M64" i="5"/>
  <c r="Q64" i="5" s="1"/>
  <c r="H64" i="5"/>
  <c r="K64" i="5" s="1"/>
  <c r="Q31" i="5" l="1"/>
  <c r="S31" i="5" s="1"/>
  <c r="O31" i="5"/>
  <c r="S12" i="5"/>
  <c r="U6" i="5"/>
  <c r="T6" i="5"/>
  <c r="N6" i="5"/>
  <c r="O6" i="5"/>
  <c r="T12" i="5"/>
  <c r="U12" i="5"/>
  <c r="N12" i="5"/>
  <c r="O12" i="5"/>
  <c r="S54" i="5"/>
  <c r="U54" i="5" s="1"/>
  <c r="N52" i="5"/>
  <c r="U52" i="5"/>
  <c r="T52" i="5"/>
  <c r="O52" i="5"/>
  <c r="O54" i="5"/>
  <c r="N54" i="5"/>
  <c r="Q56" i="5"/>
  <c r="S56" i="5" s="1"/>
  <c r="U56" i="5" s="1"/>
  <c r="S60" i="5"/>
  <c r="U60" i="5" s="1"/>
  <c r="N56" i="5"/>
  <c r="N60" i="5"/>
  <c r="O60" i="5"/>
  <c r="S64" i="5"/>
  <c r="T64" i="5" s="1"/>
  <c r="N64" i="5"/>
  <c r="O64" i="5"/>
  <c r="R72" i="5"/>
  <c r="M72" i="5"/>
  <c r="Q72" i="5" s="1"/>
  <c r="H72" i="5"/>
  <c r="K72" i="5" s="1"/>
  <c r="R73" i="5"/>
  <c r="M73" i="5"/>
  <c r="Q73" i="5" s="1"/>
  <c r="H73" i="5"/>
  <c r="K73" i="5" s="1"/>
  <c r="R74" i="5"/>
  <c r="M74" i="5"/>
  <c r="Q74" i="5" s="1"/>
  <c r="H74" i="5"/>
  <c r="K74" i="5" s="1"/>
  <c r="R76" i="5"/>
  <c r="M76" i="5"/>
  <c r="N76" i="5" s="1"/>
  <c r="H76" i="5"/>
  <c r="K76" i="5" s="1"/>
  <c r="R78" i="5"/>
  <c r="M78" i="5"/>
  <c r="N78" i="5" s="1"/>
  <c r="H78" i="5"/>
  <c r="K78" i="5" s="1"/>
  <c r="R80" i="5"/>
  <c r="M80" i="5"/>
  <c r="Q80" i="5" s="1"/>
  <c r="H80" i="5"/>
  <c r="K80" i="5" s="1"/>
  <c r="R82" i="5"/>
  <c r="M82" i="5"/>
  <c r="O82" i="5" s="1"/>
  <c r="H82" i="5"/>
  <c r="K82" i="5" s="1"/>
  <c r="R84" i="5"/>
  <c r="M84" i="5"/>
  <c r="Q84" i="5" s="1"/>
  <c r="H84" i="5"/>
  <c r="K84" i="5" s="1"/>
  <c r="U31" i="5" l="1"/>
  <c r="T31" i="5"/>
  <c r="T54" i="5"/>
  <c r="T60" i="5"/>
  <c r="T56" i="5"/>
  <c r="S72" i="5"/>
  <c r="T72" i="5" s="1"/>
  <c r="S73" i="5"/>
  <c r="T73" i="5" s="1"/>
  <c r="U64" i="5"/>
  <c r="N72" i="5"/>
  <c r="O72" i="5"/>
  <c r="N73" i="5"/>
  <c r="O73" i="5"/>
  <c r="S74" i="5"/>
  <c r="T74" i="5" s="1"/>
  <c r="S80" i="5"/>
  <c r="U80" i="5" s="1"/>
  <c r="S84" i="5"/>
  <c r="T84" i="5" s="1"/>
  <c r="N74" i="5"/>
  <c r="O74" i="5"/>
  <c r="O76" i="5"/>
  <c r="Q76" i="5"/>
  <c r="S76" i="5" s="1"/>
  <c r="T76" i="5" s="1"/>
  <c r="Q78" i="5"/>
  <c r="S78" i="5" s="1"/>
  <c r="O78" i="5"/>
  <c r="N80" i="5"/>
  <c r="O80" i="5"/>
  <c r="N82" i="5"/>
  <c r="Q82" i="5"/>
  <c r="S82" i="5" s="1"/>
  <c r="O84" i="5"/>
  <c r="N84" i="5"/>
  <c r="R50" i="5"/>
  <c r="M50" i="5"/>
  <c r="Q50" i="5" s="1"/>
  <c r="H50" i="5"/>
  <c r="K50" i="5" s="1"/>
  <c r="P2" i="28"/>
  <c r="M58" i="5"/>
  <c r="Q58" i="5" s="1"/>
  <c r="R58" i="5"/>
  <c r="H58" i="5"/>
  <c r="K58" i="5" s="1"/>
  <c r="P2" i="6"/>
  <c r="R4" i="5"/>
  <c r="M4" i="5"/>
  <c r="Q4" i="5" s="1"/>
  <c r="H4" i="5"/>
  <c r="K4" i="5" s="1"/>
  <c r="U72" i="5" l="1"/>
  <c r="S4" i="5"/>
  <c r="T4" i="5" s="1"/>
  <c r="U73" i="5"/>
  <c r="U74" i="5"/>
  <c r="U84" i="5"/>
  <c r="T80" i="5"/>
  <c r="U76" i="5"/>
  <c r="U78" i="5"/>
  <c r="T78" i="5"/>
  <c r="U82" i="5"/>
  <c r="T82" i="5"/>
  <c r="S58" i="5"/>
  <c r="T58" i="5" s="1"/>
  <c r="S50" i="5"/>
  <c r="T50" i="5" s="1"/>
  <c r="N50" i="5"/>
  <c r="O50" i="5"/>
  <c r="O58" i="5"/>
  <c r="N58" i="5"/>
  <c r="U4" i="5"/>
  <c r="N4" i="5"/>
  <c r="O4" i="5"/>
  <c r="G2" i="34"/>
  <c r="G2" i="33"/>
  <c r="G2" i="32"/>
  <c r="G2" i="31"/>
  <c r="G2" i="29"/>
  <c r="G2" i="28"/>
  <c r="G2" i="27"/>
  <c r="G2" i="26"/>
  <c r="G2" i="25"/>
  <c r="G2" i="21"/>
  <c r="G2" i="20"/>
  <c r="G2" i="19"/>
  <c r="G2" i="18"/>
  <c r="G2" i="17"/>
  <c r="R35" i="5"/>
  <c r="M35" i="5"/>
  <c r="H35" i="5"/>
  <c r="K35" i="5" s="1"/>
  <c r="G2" i="15"/>
  <c r="G2" i="14"/>
  <c r="G2" i="13"/>
  <c r="G2" i="12"/>
  <c r="G2" i="11"/>
  <c r="G2" i="10"/>
  <c r="G2" i="9"/>
  <c r="G2" i="8"/>
  <c r="R16" i="5"/>
  <c r="M16" i="5"/>
  <c r="H16" i="5"/>
  <c r="K16" i="5" s="1"/>
  <c r="R15" i="5"/>
  <c r="M15" i="5"/>
  <c r="H15" i="5"/>
  <c r="K15" i="5" s="1"/>
  <c r="R14" i="5"/>
  <c r="M14" i="5"/>
  <c r="H14" i="5"/>
  <c r="K14" i="5" s="1"/>
  <c r="R13" i="5"/>
  <c r="M13" i="5"/>
  <c r="H13" i="5"/>
  <c r="K13" i="5" s="1"/>
  <c r="R11" i="5"/>
  <c r="M11" i="5"/>
  <c r="H11" i="5"/>
  <c r="K11" i="5" s="1"/>
  <c r="R10" i="5"/>
  <c r="M10" i="5"/>
  <c r="H10" i="5"/>
  <c r="K10" i="5" s="1"/>
  <c r="R9" i="5"/>
  <c r="M9" i="5"/>
  <c r="H9" i="5"/>
  <c r="K9" i="5" s="1"/>
  <c r="R8" i="5"/>
  <c r="M8" i="5"/>
  <c r="H8" i="5"/>
  <c r="K8" i="5" s="1"/>
  <c r="G2" i="6"/>
  <c r="R83" i="5"/>
  <c r="M83" i="5"/>
  <c r="H83" i="5"/>
  <c r="K83" i="5" s="1"/>
  <c r="R53" i="5"/>
  <c r="M53" i="5"/>
  <c r="H53" i="5"/>
  <c r="K53" i="5" s="1"/>
  <c r="R51" i="5"/>
  <c r="M51" i="5"/>
  <c r="H51" i="5"/>
  <c r="K51" i="5" s="1"/>
  <c r="R48" i="5"/>
  <c r="M48" i="5"/>
  <c r="H48" i="5"/>
  <c r="K48" i="5" s="1"/>
  <c r="R34" i="5"/>
  <c r="M34" i="5"/>
  <c r="H34" i="5"/>
  <c r="K34" i="5" s="1"/>
  <c r="R33" i="5"/>
  <c r="M33" i="5"/>
  <c r="H33" i="5"/>
  <c r="K33" i="5" s="1"/>
  <c r="R32" i="5"/>
  <c r="M32" i="5"/>
  <c r="H32" i="5"/>
  <c r="K32" i="5" s="1"/>
  <c r="H36" i="5"/>
  <c r="K36" i="5" s="1"/>
  <c r="M36" i="5"/>
  <c r="R36" i="5"/>
  <c r="R30" i="5"/>
  <c r="M30" i="5"/>
  <c r="H30" i="5"/>
  <c r="K30" i="5" s="1"/>
  <c r="R22" i="5"/>
  <c r="M22" i="5"/>
  <c r="H22" i="5"/>
  <c r="K22" i="5" s="1"/>
  <c r="R19" i="5"/>
  <c r="M19" i="5"/>
  <c r="H19" i="5"/>
  <c r="K19" i="5" s="1"/>
  <c r="R43" i="5"/>
  <c r="M43" i="5"/>
  <c r="H43" i="5"/>
  <c r="K43" i="5" s="1"/>
  <c r="R63" i="5"/>
  <c r="M63" i="5"/>
  <c r="H63" i="5"/>
  <c r="K63" i="5" s="1"/>
  <c r="R26" i="5"/>
  <c r="M26" i="5"/>
  <c r="H26" i="5"/>
  <c r="K26" i="5" s="1"/>
  <c r="R25" i="5"/>
  <c r="M25" i="5"/>
  <c r="H25" i="5"/>
  <c r="K25" i="5" s="1"/>
  <c r="R62" i="5"/>
  <c r="M62" i="5"/>
  <c r="H62" i="5"/>
  <c r="K62" i="5" s="1"/>
  <c r="R42" i="5"/>
  <c r="M42" i="5"/>
  <c r="H42" i="5"/>
  <c r="K42" i="5" s="1"/>
  <c r="R41" i="5"/>
  <c r="M41" i="5"/>
  <c r="H41" i="5"/>
  <c r="K41" i="5" s="1"/>
  <c r="R61" i="5"/>
  <c r="M61" i="5"/>
  <c r="H61" i="5"/>
  <c r="K61" i="5" s="1"/>
  <c r="R24" i="5"/>
  <c r="M24" i="5"/>
  <c r="H24" i="5"/>
  <c r="K24" i="5" s="1"/>
  <c r="R20" i="5"/>
  <c r="M20" i="5"/>
  <c r="H20" i="5"/>
  <c r="K20" i="5" s="1"/>
  <c r="R18" i="5"/>
  <c r="M18" i="5"/>
  <c r="H18" i="5"/>
  <c r="K18" i="5" s="1"/>
  <c r="R23" i="5"/>
  <c r="M23" i="5"/>
  <c r="H23" i="5"/>
  <c r="K23" i="5" s="1"/>
  <c r="R21" i="5"/>
  <c r="M21" i="5"/>
  <c r="H21" i="5"/>
  <c r="K21" i="5" s="1"/>
  <c r="R28" i="5"/>
  <c r="M28" i="5"/>
  <c r="H28" i="5"/>
  <c r="K28" i="5" s="1"/>
  <c r="R81" i="5"/>
  <c r="M81" i="5"/>
  <c r="H81" i="5"/>
  <c r="K81" i="5" s="1"/>
  <c r="R59" i="5"/>
  <c r="M59" i="5"/>
  <c r="H59" i="5"/>
  <c r="K59" i="5" s="1"/>
  <c r="R57" i="5"/>
  <c r="M57" i="5"/>
  <c r="H57" i="5"/>
  <c r="K57" i="5" s="1"/>
  <c r="R87" i="5"/>
  <c r="M87" i="5"/>
  <c r="K87" i="5"/>
  <c r="R5" i="5"/>
  <c r="M5" i="5"/>
  <c r="H5" i="5"/>
  <c r="K5" i="5" s="1"/>
  <c r="R38" i="5"/>
  <c r="M38" i="5"/>
  <c r="H38" i="5"/>
  <c r="K38" i="5" s="1"/>
  <c r="R37" i="5"/>
  <c r="M37" i="5"/>
  <c r="H37" i="5"/>
  <c r="K37" i="5" s="1"/>
  <c r="R75" i="5"/>
  <c r="M75" i="5"/>
  <c r="H75" i="5"/>
  <c r="K75" i="5" s="1"/>
  <c r="R79" i="5"/>
  <c r="M79" i="5"/>
  <c r="H79" i="5"/>
  <c r="K79" i="5" s="1"/>
  <c r="R77" i="5"/>
  <c r="M77" i="5"/>
  <c r="H77" i="5"/>
  <c r="K77" i="5" s="1"/>
  <c r="R40" i="5"/>
  <c r="M40" i="5"/>
  <c r="H40" i="5"/>
  <c r="K40" i="5" s="1"/>
  <c r="R39" i="5"/>
  <c r="M39" i="5"/>
  <c r="H39" i="5"/>
  <c r="K39" i="5" s="1"/>
  <c r="R3" i="5"/>
  <c r="M3" i="5"/>
  <c r="H3" i="5"/>
  <c r="K3" i="5" s="1"/>
  <c r="R55" i="5"/>
  <c r="M55" i="5"/>
  <c r="H55" i="5"/>
  <c r="K55" i="5" s="1"/>
  <c r="R49" i="5"/>
  <c r="M49" i="5"/>
  <c r="H49" i="5"/>
  <c r="K49" i="5" s="1"/>
  <c r="U50" i="5" l="1"/>
  <c r="U58" i="5"/>
  <c r="Q10" i="5"/>
  <c r="S10" i="5" s="1"/>
  <c r="U10" i="5" s="1"/>
  <c r="N10" i="5"/>
  <c r="Q77" i="5"/>
  <c r="S77" i="5" s="1"/>
  <c r="T77" i="5" s="1"/>
  <c r="N77" i="5"/>
  <c r="Q59" i="5"/>
  <c r="S59" i="5" s="1"/>
  <c r="U59" i="5" s="1"/>
  <c r="N59" i="5"/>
  <c r="O20" i="5"/>
  <c r="N20" i="5"/>
  <c r="Q63" i="5"/>
  <c r="S63" i="5" s="1"/>
  <c r="U63" i="5" s="1"/>
  <c r="N63" i="5"/>
  <c r="Q34" i="5"/>
  <c r="S34" i="5" s="1"/>
  <c r="U34" i="5" s="1"/>
  <c r="N34" i="5"/>
  <c r="Q14" i="5"/>
  <c r="S14" i="5" s="1"/>
  <c r="T14" i="5" s="1"/>
  <c r="N14" i="5"/>
  <c r="Q61" i="5"/>
  <c r="S61" i="5" s="1"/>
  <c r="U61" i="5" s="1"/>
  <c r="N61" i="5"/>
  <c r="Q51" i="5"/>
  <c r="S51" i="5" s="1"/>
  <c r="U51" i="5" s="1"/>
  <c r="N51" i="5"/>
  <c r="Q39" i="5"/>
  <c r="S39" i="5" s="1"/>
  <c r="T39" i="5" s="1"/>
  <c r="N39" i="5"/>
  <c r="O21" i="5"/>
  <c r="N21" i="5"/>
  <c r="Q41" i="5"/>
  <c r="S41" i="5" s="1"/>
  <c r="T41" i="5" s="1"/>
  <c r="N41" i="5"/>
  <c r="Q22" i="5"/>
  <c r="S22" i="5" s="1"/>
  <c r="U22" i="5" s="1"/>
  <c r="N22" i="5"/>
  <c r="Q53" i="5"/>
  <c r="S53" i="5" s="1"/>
  <c r="U53" i="5" s="1"/>
  <c r="N53" i="5"/>
  <c r="O8" i="5"/>
  <c r="N8" i="5"/>
  <c r="O49" i="5"/>
  <c r="N49" i="5"/>
  <c r="Q28" i="5"/>
  <c r="S28" i="5" s="1"/>
  <c r="T28" i="5" s="1"/>
  <c r="N28" i="5"/>
  <c r="O19" i="5"/>
  <c r="N19" i="5"/>
  <c r="Q16" i="5"/>
  <c r="S16" i="5" s="1"/>
  <c r="U16" i="5" s="1"/>
  <c r="N16" i="5"/>
  <c r="Q62" i="5"/>
  <c r="S62" i="5" s="1"/>
  <c r="T62" i="5" s="1"/>
  <c r="N62" i="5"/>
  <c r="O36" i="5"/>
  <c r="N36" i="5"/>
  <c r="O55" i="5"/>
  <c r="N55" i="5"/>
  <c r="O37" i="5"/>
  <c r="N37" i="5"/>
  <c r="O40" i="5"/>
  <c r="N40" i="5"/>
  <c r="Q87" i="5"/>
  <c r="S87" i="5" s="1"/>
  <c r="T87" i="5" s="1"/>
  <c r="N87" i="5"/>
  <c r="Q23" i="5"/>
  <c r="S23" i="5" s="1"/>
  <c r="U23" i="5" s="1"/>
  <c r="N23" i="5"/>
  <c r="Q25" i="5"/>
  <c r="S25" i="5" s="1"/>
  <c r="U25" i="5" s="1"/>
  <c r="N25" i="5"/>
  <c r="Q32" i="5"/>
  <c r="S32" i="5" s="1"/>
  <c r="U32" i="5" s="1"/>
  <c r="N32" i="5"/>
  <c r="O11" i="5"/>
  <c r="N11" i="5"/>
  <c r="O35" i="5"/>
  <c r="N35" i="5"/>
  <c r="Q79" i="5"/>
  <c r="S79" i="5" s="1"/>
  <c r="U79" i="5" s="1"/>
  <c r="N79" i="5"/>
  <c r="Q81" i="5"/>
  <c r="S81" i="5" s="1"/>
  <c r="U81" i="5" s="1"/>
  <c r="N81" i="5"/>
  <c r="Q43" i="5"/>
  <c r="S43" i="5" s="1"/>
  <c r="U43" i="5" s="1"/>
  <c r="N43" i="5"/>
  <c r="O48" i="5"/>
  <c r="N48" i="5"/>
  <c r="Q15" i="5"/>
  <c r="S15" i="5" s="1"/>
  <c r="T15" i="5" s="1"/>
  <c r="N15" i="5"/>
  <c r="O75" i="5"/>
  <c r="N75" i="5"/>
  <c r="O5" i="5"/>
  <c r="N5" i="5"/>
  <c r="Q24" i="5"/>
  <c r="S24" i="5" s="1"/>
  <c r="U24" i="5" s="1"/>
  <c r="N24" i="5"/>
  <c r="Q3" i="5"/>
  <c r="S3" i="5" s="1"/>
  <c r="U3" i="5" s="1"/>
  <c r="N3" i="5"/>
  <c r="Q38" i="5"/>
  <c r="S38" i="5" s="1"/>
  <c r="U38" i="5" s="1"/>
  <c r="N38" i="5"/>
  <c r="Q42" i="5"/>
  <c r="S42" i="5" s="1"/>
  <c r="U42" i="5" s="1"/>
  <c r="N42" i="5"/>
  <c r="Q30" i="5"/>
  <c r="S30" i="5" s="1"/>
  <c r="U30" i="5" s="1"/>
  <c r="N30" i="5"/>
  <c r="Q83" i="5"/>
  <c r="S83" i="5" s="1"/>
  <c r="U83" i="5" s="1"/>
  <c r="N83" i="5"/>
  <c r="O9" i="5"/>
  <c r="N9" i="5"/>
  <c r="Q57" i="5"/>
  <c r="S57" i="5" s="1"/>
  <c r="U57" i="5" s="1"/>
  <c r="N57" i="5"/>
  <c r="O18" i="5"/>
  <c r="N18" i="5"/>
  <c r="Q26" i="5"/>
  <c r="S26" i="5" s="1"/>
  <c r="T26" i="5" s="1"/>
  <c r="N26" i="5"/>
  <c r="Q33" i="5"/>
  <c r="S33" i="5" s="1"/>
  <c r="T33" i="5" s="1"/>
  <c r="N33" i="5"/>
  <c r="O13" i="5"/>
  <c r="N13" i="5"/>
  <c r="Q35" i="5"/>
  <c r="S35" i="5" s="1"/>
  <c r="U35" i="5" s="1"/>
  <c r="Q9" i="5"/>
  <c r="S9" i="5" s="1"/>
  <c r="Q13" i="5"/>
  <c r="S13" i="5" s="1"/>
  <c r="U13" i="5" s="1"/>
  <c r="Q8" i="5"/>
  <c r="S8" i="5" s="1"/>
  <c r="T8" i="5" s="1"/>
  <c r="Q11" i="5"/>
  <c r="S11" i="5" s="1"/>
  <c r="U11" i="5" s="1"/>
  <c r="O14" i="5"/>
  <c r="O15" i="5"/>
  <c r="O16" i="5"/>
  <c r="O10" i="5"/>
  <c r="O83" i="5"/>
  <c r="O53" i="5"/>
  <c r="O51" i="5"/>
  <c r="Q48" i="5"/>
  <c r="S48" i="5" s="1"/>
  <c r="T48" i="5" s="1"/>
  <c r="O34" i="5"/>
  <c r="O33" i="5"/>
  <c r="O32" i="5"/>
  <c r="Q36" i="5"/>
  <c r="S36" i="5" s="1"/>
  <c r="O30" i="5"/>
  <c r="Q19" i="5"/>
  <c r="S19" i="5" s="1"/>
  <c r="T19" i="5" s="1"/>
  <c r="O22" i="5"/>
  <c r="O43" i="5"/>
  <c r="O63" i="5"/>
  <c r="O26" i="5"/>
  <c r="O25" i="5"/>
  <c r="O62" i="5"/>
  <c r="O42" i="5"/>
  <c r="O41" i="5"/>
  <c r="O61" i="5"/>
  <c r="O24" i="5"/>
  <c r="Q18" i="5"/>
  <c r="S18" i="5" s="1"/>
  <c r="T18" i="5" s="1"/>
  <c r="Q20" i="5"/>
  <c r="S20" i="5" s="1"/>
  <c r="U20" i="5" s="1"/>
  <c r="Q21" i="5"/>
  <c r="S21" i="5" s="1"/>
  <c r="U21" i="5" s="1"/>
  <c r="O23" i="5"/>
  <c r="O28" i="5"/>
  <c r="O81" i="5"/>
  <c r="O59" i="5"/>
  <c r="O57" i="5"/>
  <c r="O87" i="5"/>
  <c r="Q5" i="5"/>
  <c r="S5" i="5" s="1"/>
  <c r="O38" i="5"/>
  <c r="Q75" i="5"/>
  <c r="S75" i="5" s="1"/>
  <c r="U75" i="5" s="1"/>
  <c r="Q37" i="5"/>
  <c r="S37" i="5" s="1"/>
  <c r="O79" i="5"/>
  <c r="O77" i="5"/>
  <c r="O39" i="5"/>
  <c r="Q40" i="5"/>
  <c r="S40" i="5" s="1"/>
  <c r="O3" i="5"/>
  <c r="Q55" i="5"/>
  <c r="S55" i="5" s="1"/>
  <c r="Q49" i="5"/>
  <c r="S49" i="5" s="1"/>
  <c r="T51" i="5" l="1"/>
  <c r="T16" i="5"/>
  <c r="T35" i="5"/>
  <c r="T83" i="5"/>
  <c r="U8" i="5"/>
  <c r="U15" i="5"/>
  <c r="T53" i="5"/>
  <c r="U14" i="5"/>
  <c r="T11" i="5"/>
  <c r="T13" i="5"/>
  <c r="U9" i="5"/>
  <c r="T9" i="5"/>
  <c r="T10" i="5"/>
  <c r="U48" i="5"/>
  <c r="T30" i="5"/>
  <c r="T34" i="5"/>
  <c r="U33" i="5"/>
  <c r="T32" i="5"/>
  <c r="U36" i="5"/>
  <c r="T36" i="5"/>
  <c r="T22" i="5"/>
  <c r="T43" i="5"/>
  <c r="U19" i="5"/>
  <c r="U62" i="5"/>
  <c r="T42" i="5"/>
  <c r="T63" i="5"/>
  <c r="T25" i="5"/>
  <c r="U41" i="5"/>
  <c r="U26" i="5"/>
  <c r="T61" i="5"/>
  <c r="T23" i="5"/>
  <c r="U18" i="5"/>
  <c r="T20" i="5"/>
  <c r="T24" i="5"/>
  <c r="T21" i="5"/>
  <c r="U28" i="5"/>
  <c r="T59" i="5"/>
  <c r="T81" i="5"/>
  <c r="T57" i="5"/>
  <c r="U87" i="5"/>
  <c r="T3" i="5"/>
  <c r="U5" i="5"/>
  <c r="T5" i="5"/>
  <c r="T38" i="5"/>
  <c r="U77" i="5"/>
  <c r="T75" i="5"/>
  <c r="T79" i="5"/>
  <c r="U37" i="5"/>
  <c r="T37" i="5"/>
  <c r="U39" i="5"/>
  <c r="T40" i="5"/>
  <c r="U40" i="5"/>
  <c r="U55" i="5"/>
  <c r="T55" i="5"/>
  <c r="U49" i="5"/>
  <c r="T49" i="5"/>
</calcChain>
</file>

<file path=xl/sharedStrings.xml><?xml version="1.0" encoding="utf-8"?>
<sst xmlns="http://schemas.openxmlformats.org/spreadsheetml/2006/main" count="282" uniqueCount="111">
  <si>
    <t>T50.B95A Adverse effect of other viral vaccine, initial encounter</t>
  </si>
  <si>
    <t>Avg Injuries Per Year 2016-2020</t>
  </si>
  <si>
    <t>Total 2016 to 2020</t>
  </si>
  <si>
    <t>Diagnosis</t>
  </si>
  <si>
    <t>Unassigned</t>
  </si>
  <si>
    <t>2021 &gt; 2016 to 2020 Total?</t>
  </si>
  <si>
    <t>2021 &gt; Double Average</t>
  </si>
  <si>
    <t>Which Is Bigger?</t>
  </si>
  <si>
    <t>Guillian-Bare Syndrome</t>
  </si>
  <si>
    <t>Cardiovascular System</t>
  </si>
  <si>
    <t>Reproductive System &amp; Birth</t>
  </si>
  <si>
    <t>All Diseases &amp; Injuries</t>
  </si>
  <si>
    <t>Vaccine Adminstration</t>
  </si>
  <si>
    <t>Encephalitis, myelitis and encephalomyelitis (G04)</t>
  </si>
  <si>
    <t>Stroke (I63.9)</t>
  </si>
  <si>
    <t>Anaphylaxis (T78.2XXA, T88.6)</t>
  </si>
  <si>
    <t>Non-Anaphylactic Allergic Reaction (T78.40XA)</t>
  </si>
  <si>
    <t>Stillbirth (P95, Z37.1)</t>
  </si>
  <si>
    <t>Autoimmune Disease</t>
  </si>
  <si>
    <t>Thrombocytopenia (All D69 including D69.6)</t>
  </si>
  <si>
    <t>Disseminated Intravascular Coagulation (D65)</t>
  </si>
  <si>
    <t>Venous Thromboembolism (I82)</t>
  </si>
  <si>
    <t>Arthritis (M15-M19</t>
  </si>
  <si>
    <t>Arthralgia (M25-M26)</t>
  </si>
  <si>
    <t>Neuromuscular &amp; Skeletal Systems</t>
  </si>
  <si>
    <t>Vaccine Administration (Z23)</t>
  </si>
  <si>
    <t>Autoimmune Disease (D89.9)</t>
  </si>
  <si>
    <t>Kawasaki Disease</t>
  </si>
  <si>
    <t>Kawasaki Disease (M30.3)</t>
  </si>
  <si>
    <t>Cancer</t>
  </si>
  <si>
    <t>Narcolepsy &amp; Cataplexy</t>
  </si>
  <si>
    <t xml:space="preserve">Suicide </t>
  </si>
  <si>
    <t xml:space="preserve">Anxiety (Amb) </t>
  </si>
  <si>
    <t>Anxiety (Hosp)</t>
  </si>
  <si>
    <t>Malasie &amp; fatigue (Amb)</t>
  </si>
  <si>
    <t xml:space="preserve">Thyroid dysfunction (Amb) </t>
  </si>
  <si>
    <t>Diabetes Type 1 (Amb)</t>
  </si>
  <si>
    <t xml:space="preserve">Disease of liver (Amb) </t>
  </si>
  <si>
    <t>Mental Health &amp; Metabolic Function</t>
  </si>
  <si>
    <t xml:space="preserve">Testicular cancer (Amb) </t>
  </si>
  <si>
    <t>Breast cancer (Amb)</t>
  </si>
  <si>
    <t xml:space="preserve">Guillian-Bare Syndrome (Amb) </t>
  </si>
  <si>
    <t xml:space="preserve">Ovarian cancer (Amb) </t>
  </si>
  <si>
    <t>Neoplasms (ALL CANCERS)</t>
  </si>
  <si>
    <t>Malignant neoplasms of digestive organs</t>
  </si>
  <si>
    <t>Malignant neoplasms of thyroid and other endocrine glands</t>
  </si>
  <si>
    <t>Malignant Neuroendocrine tumors</t>
  </si>
  <si>
    <t>Malignant neoplasm of esophagus</t>
  </si>
  <si>
    <t>Narcolepsy and cataplexy</t>
  </si>
  <si>
    <t>Seizures (Amb)</t>
  </si>
  <si>
    <t>Diseases of the Nervous System</t>
  </si>
  <si>
    <t>Diseases of the eye and adnexa</t>
  </si>
  <si>
    <t>Migraine</t>
  </si>
  <si>
    <t>Acute Transverse myelitis in demyelinating disease of CNS</t>
  </si>
  <si>
    <t>Demyelinating Diseases of the CNS</t>
  </si>
  <si>
    <t>Multiple Sclerosis</t>
  </si>
  <si>
    <t xml:space="preserve">Rhabdomyolysis (Hosp) </t>
  </si>
  <si>
    <t>Rhabdomyolysis (Amb)</t>
  </si>
  <si>
    <t>Eye disorder (Amb)</t>
  </si>
  <si>
    <t>Extra pyramidal (Amb)</t>
  </si>
  <si>
    <t>Bell's Palsy (Amb)</t>
  </si>
  <si>
    <t>Hypertension (Amb)</t>
  </si>
  <si>
    <t>Acute Myocarditis (Amb)</t>
  </si>
  <si>
    <t>Acute Pericarditis (Amb)</t>
  </si>
  <si>
    <t>Nontraumatic subarachnoid hemorrhage</t>
  </si>
  <si>
    <t>Pulmonary Embolism</t>
  </si>
  <si>
    <t>Cerebral infarction (Amb)</t>
  </si>
  <si>
    <t>Disease of the arteries (Amb)</t>
  </si>
  <si>
    <t>Tachycardia (Amb)</t>
  </si>
  <si>
    <t>Congenital malformations (Amb)</t>
  </si>
  <si>
    <t>Ovarian Dysfunction</t>
  </si>
  <si>
    <t>% Increase v Average</t>
  </si>
  <si>
    <t>% Increase vs 2020</t>
  </si>
  <si>
    <t>% Increase &gt; 200%</t>
  </si>
  <si>
    <t>% Increase &gt; 1000%</t>
  </si>
  <si>
    <t>Endocrine nutritional and metabolic diseases (Amb)</t>
  </si>
  <si>
    <t>Disorders of thyroid gland</t>
  </si>
  <si>
    <t>All disease and injuries (Amb)</t>
  </si>
  <si>
    <t>All disease and injuries (Hosp)</t>
  </si>
  <si>
    <t>All disease and injuries (Hos)</t>
  </si>
  <si>
    <t>Breast Cancer</t>
  </si>
  <si>
    <t>Testicular Cancer</t>
  </si>
  <si>
    <t>Anxiety</t>
  </si>
  <si>
    <t>Suicide</t>
  </si>
  <si>
    <t>Acute Transverse myelitis (CNS)</t>
  </si>
  <si>
    <t>Seizures</t>
  </si>
  <si>
    <t>Rhabdomyolysis</t>
  </si>
  <si>
    <t>Acute Myocarditis</t>
  </si>
  <si>
    <t>Blood Disorders</t>
  </si>
  <si>
    <t>Hypertension</t>
  </si>
  <si>
    <t>Cerebral Infarct</t>
  </si>
  <si>
    <t>Infertility (Female)</t>
  </si>
  <si>
    <t>Infertility (Male)</t>
  </si>
  <si>
    <t>Data Unavailable</t>
  </si>
  <si>
    <t>Dysmenorrhea</t>
  </si>
  <si>
    <t>Dysmenorrhea (Amb)</t>
  </si>
  <si>
    <t>Percent of Average in 2021</t>
  </si>
  <si>
    <t>2021 (Partial)</t>
  </si>
  <si>
    <t>Acute Myocardial Infarction (Amb)</t>
  </si>
  <si>
    <t>Ovarian Dysfunction (Amb)</t>
  </si>
  <si>
    <t>Infertility, female (Amb)</t>
  </si>
  <si>
    <t>Infertility, male (Amb)</t>
  </si>
  <si>
    <t>Spontaneous abortion (All Occurences)</t>
  </si>
  <si>
    <t>Spontaneous abortion (First Occurrence)</t>
  </si>
  <si>
    <t>Cerebral Infarction (Amb)</t>
  </si>
  <si>
    <t>Pulmonary Embolism (Amb)</t>
  </si>
  <si>
    <t>Pulmonary embolism</t>
  </si>
  <si>
    <t>Acute Pericarditis</t>
  </si>
  <si>
    <t>Query Date</t>
  </si>
  <si>
    <t>Acute myocardial infarct</t>
  </si>
  <si>
    <t>Diseases of the blood and blood forming organs and certain disorders involving the immune mechanism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</si>
</sst>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</font>
    <font>
      <b/>
      <sz val="11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6" fillId="0" borderId="0"/>
  </cellStyleXfs>
  <cellXfs count="97">
    <xf numFmtId="0" fontId="0" fillId="0" borderId="0" xfId="0"/>
    <xf numFmtId="0" fontId="4" fillId="0" borderId="0" xfId="0" applyFont="1"/>
    <xf numFmtId="165" fontId="0" fillId="0" borderId="1" xfId="0" applyNumberFormat="1" applyFont="1" applyBorder="1" applyAlignment="1">
      <alignment horizontal="center" vertical="top"/>
    </xf>
    <xf numFmtId="165" fontId="0" fillId="4" borderId="1" xfId="0" applyNumberFormat="1" applyFont="1" applyFill="1" applyBorder="1" applyAlignment="1">
      <alignment horizontal="center" vertical="top"/>
    </xf>
    <xf numFmtId="0" fontId="0" fillId="0" borderId="0" xfId="0" applyFont="1" applyAlignment="1">
      <alignment vertical="top"/>
    </xf>
    <xf numFmtId="3" fontId="5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7" fillId="0" borderId="0" xfId="0" applyFont="1" applyAlignment="1">
      <alignment vertical="top"/>
    </xf>
    <xf numFmtId="3" fontId="6" fillId="0" borderId="1" xfId="0" applyNumberFormat="1" applyFont="1" applyBorder="1" applyAlignment="1">
      <alignment vertical="top"/>
    </xf>
    <xf numFmtId="0" fontId="0" fillId="7" borderId="1" xfId="0" applyFont="1" applyFill="1" applyBorder="1" applyAlignment="1">
      <alignment vertical="top"/>
    </xf>
    <xf numFmtId="0" fontId="4" fillId="7" borderId="1" xfId="0" applyFont="1" applyFill="1" applyBorder="1" applyAlignment="1">
      <alignment vertical="top"/>
    </xf>
    <xf numFmtId="0" fontId="7" fillId="7" borderId="1" xfId="0" applyFont="1" applyFill="1" applyBorder="1" applyAlignment="1">
      <alignment vertical="top"/>
    </xf>
    <xf numFmtId="3" fontId="6" fillId="8" borderId="1" xfId="2" applyNumberFormat="1" applyFont="1" applyFill="1" applyBorder="1" applyAlignment="1">
      <alignment vertical="top"/>
    </xf>
    <xf numFmtId="3" fontId="8" fillId="9" borderId="1" xfId="2" applyNumberFormat="1" applyFont="1" applyFill="1" applyBorder="1" applyAlignment="1">
      <alignment vertical="top"/>
    </xf>
    <xf numFmtId="165" fontId="8" fillId="9" borderId="1" xfId="1" applyNumberFormat="1" applyFont="1" applyFill="1" applyBorder="1" applyAlignment="1">
      <alignment horizontal="center" vertical="top"/>
    </xf>
    <xf numFmtId="164" fontId="0" fillId="0" borderId="1" xfId="0" applyNumberFormat="1" applyFont="1" applyBorder="1" applyAlignment="1">
      <alignment vertical="top"/>
    </xf>
    <xf numFmtId="164" fontId="8" fillId="9" borderId="1" xfId="0" applyNumberFormat="1" applyFont="1" applyFill="1" applyBorder="1" applyAlignment="1">
      <alignment vertical="top"/>
    </xf>
    <xf numFmtId="3" fontId="6" fillId="4" borderId="1" xfId="0" applyNumberFormat="1" applyFont="1" applyFill="1" applyBorder="1" applyAlignment="1">
      <alignment vertical="top"/>
    </xf>
    <xf numFmtId="3" fontId="6" fillId="4" borderId="1" xfId="2" applyNumberFormat="1" applyFont="1" applyFill="1" applyBorder="1" applyAlignment="1">
      <alignment vertical="top"/>
    </xf>
    <xf numFmtId="3" fontId="6" fillId="4" borderId="1" xfId="0" applyNumberFormat="1" applyFont="1" applyFill="1" applyBorder="1" applyAlignment="1">
      <alignment horizontal="right" vertical="top"/>
    </xf>
    <xf numFmtId="3" fontId="6" fillId="4" borderId="1" xfId="2" applyNumberFormat="1" applyFont="1" applyFill="1" applyBorder="1" applyAlignment="1">
      <alignment horizontal="right" vertical="top"/>
    </xf>
    <xf numFmtId="3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/>
    </xf>
    <xf numFmtId="3" fontId="6" fillId="6" borderId="1" xfId="2" applyNumberFormat="1" applyFont="1" applyFill="1" applyBorder="1" applyAlignment="1">
      <alignment horizontal="right" vertical="top"/>
    </xf>
    <xf numFmtId="3" fontId="6" fillId="6" borderId="1" xfId="0" applyNumberFormat="1" applyFont="1" applyFill="1" applyBorder="1" applyAlignment="1">
      <alignment vertical="top"/>
    </xf>
    <xf numFmtId="3" fontId="10" fillId="6" borderId="1" xfId="0" applyNumberFormat="1" applyFont="1" applyFill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0" fontId="10" fillId="7" borderId="1" xfId="0" applyFont="1" applyFill="1" applyBorder="1" applyAlignment="1">
      <alignment vertical="top"/>
    </xf>
    <xf numFmtId="3" fontId="10" fillId="8" borderId="1" xfId="2" applyNumberFormat="1" applyFont="1" applyFill="1" applyBorder="1" applyAlignment="1">
      <alignment vertical="top"/>
    </xf>
    <xf numFmtId="165" fontId="10" fillId="0" borderId="1" xfId="0" applyNumberFormat="1" applyFont="1" applyBorder="1" applyAlignment="1">
      <alignment horizontal="center" vertical="top"/>
    </xf>
    <xf numFmtId="164" fontId="10" fillId="0" borderId="1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8" borderId="0" xfId="0" applyFont="1" applyFill="1" applyAlignment="1">
      <alignment vertical="top"/>
    </xf>
    <xf numFmtId="0" fontId="0" fillId="0" borderId="0" xfId="0" applyAlignment="1">
      <alignment horizontal="center"/>
    </xf>
    <xf numFmtId="3" fontId="6" fillId="8" borderId="1" xfId="0" applyNumberFormat="1" applyFont="1" applyFill="1" applyBorder="1" applyAlignment="1">
      <alignment vertical="top"/>
    </xf>
    <xf numFmtId="0" fontId="0" fillId="8" borderId="0" xfId="0" applyFont="1" applyFill="1" applyAlignment="1">
      <alignment vertical="top"/>
    </xf>
    <xf numFmtId="0" fontId="7" fillId="8" borderId="0" xfId="0" applyFont="1" applyFill="1" applyAlignment="1">
      <alignment vertical="top"/>
    </xf>
    <xf numFmtId="0" fontId="4" fillId="8" borderId="0" xfId="0" applyFont="1" applyFill="1" applyAlignment="1">
      <alignment vertical="top"/>
    </xf>
    <xf numFmtId="0" fontId="0" fillId="8" borderId="0" xfId="0" applyFill="1"/>
    <xf numFmtId="0" fontId="4" fillId="4" borderId="0" xfId="0" applyFont="1" applyFill="1" applyAlignment="1">
      <alignment vertical="top"/>
    </xf>
    <xf numFmtId="0" fontId="13" fillId="8" borderId="0" xfId="0" applyFont="1" applyFill="1" applyAlignment="1">
      <alignment vertical="top"/>
    </xf>
    <xf numFmtId="0" fontId="13" fillId="4" borderId="0" xfId="0" applyFont="1" applyFill="1" applyAlignment="1">
      <alignment vertical="top"/>
    </xf>
    <xf numFmtId="0" fontId="9" fillId="8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horizontal="right"/>
    </xf>
    <xf numFmtId="3" fontId="6" fillId="8" borderId="1" xfId="2" applyNumberFormat="1" applyFont="1" applyFill="1" applyBorder="1" applyAlignment="1">
      <alignment horizontal="right" vertical="top"/>
    </xf>
    <xf numFmtId="0" fontId="9" fillId="4" borderId="1" xfId="0" applyFont="1" applyFill="1" applyBorder="1" applyAlignment="1">
      <alignment horizontal="right" vertical="top" wrapText="1"/>
    </xf>
    <xf numFmtId="3" fontId="9" fillId="4" borderId="1" xfId="0" applyNumberFormat="1" applyFont="1" applyFill="1" applyBorder="1" applyAlignment="1">
      <alignment vertical="top"/>
    </xf>
    <xf numFmtId="3" fontId="9" fillId="4" borderId="1" xfId="2" applyNumberFormat="1" applyFont="1" applyFill="1" applyBorder="1" applyAlignment="1">
      <alignment vertical="top"/>
    </xf>
    <xf numFmtId="165" fontId="9" fillId="4" borderId="1" xfId="2" applyNumberFormat="1" applyFont="1" applyFill="1" applyBorder="1" applyAlignment="1">
      <alignment horizontal="center" vertical="top"/>
    </xf>
    <xf numFmtId="164" fontId="9" fillId="4" borderId="1" xfId="0" applyNumberFormat="1" applyFont="1" applyFill="1" applyBorder="1" applyAlignment="1">
      <alignment vertical="top"/>
    </xf>
    <xf numFmtId="3" fontId="5" fillId="4" borderId="1" xfId="0" applyNumberFormat="1" applyFont="1" applyFill="1" applyBorder="1" applyAlignment="1">
      <alignment vertical="top"/>
    </xf>
    <xf numFmtId="164" fontId="4" fillId="4" borderId="1" xfId="0" applyNumberFormat="1" applyFont="1" applyFill="1" applyBorder="1" applyAlignment="1">
      <alignment vertical="top"/>
    </xf>
    <xf numFmtId="164" fontId="0" fillId="4" borderId="1" xfId="0" applyNumberFormat="1" applyFont="1" applyFill="1" applyBorder="1" applyAlignment="1">
      <alignment vertical="top"/>
    </xf>
    <xf numFmtId="3" fontId="1" fillId="4" borderId="1" xfId="2" applyNumberFormat="1" applyFont="1" applyFill="1" applyBorder="1" applyAlignment="1">
      <alignment vertical="top"/>
    </xf>
    <xf numFmtId="0" fontId="4" fillId="8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right" vertical="top" wrapText="1"/>
    </xf>
    <xf numFmtId="0" fontId="14" fillId="5" borderId="1" xfId="0" applyNumberFormat="1" applyFont="1" applyFill="1" applyBorder="1" applyAlignment="1">
      <alignment horizontal="center" vertical="top" wrapText="1"/>
    </xf>
    <xf numFmtId="0" fontId="14" fillId="5" borderId="1" xfId="0" applyNumberFormat="1" applyFont="1" applyFill="1" applyBorder="1" applyAlignment="1">
      <alignment horizontal="center" vertical="top"/>
    </xf>
    <xf numFmtId="0" fontId="14" fillId="5" borderId="1" xfId="2" applyNumberFormat="1" applyFont="1" applyFill="1" applyBorder="1" applyAlignment="1">
      <alignment horizontal="center" vertical="top"/>
    </xf>
    <xf numFmtId="0" fontId="14" fillId="7" borderId="1" xfId="0" applyNumberFormat="1" applyFont="1" applyFill="1" applyBorder="1" applyAlignment="1">
      <alignment horizontal="center" vertical="top"/>
    </xf>
    <xf numFmtId="0" fontId="14" fillId="8" borderId="0" xfId="0" applyNumberFormat="1" applyFont="1" applyFill="1" applyAlignment="1">
      <alignment horizontal="center" vertical="top"/>
    </xf>
    <xf numFmtId="0" fontId="14" fillId="5" borderId="0" xfId="0" applyNumberFormat="1" applyFont="1" applyFill="1" applyAlignment="1">
      <alignment horizontal="center" vertical="top"/>
    </xf>
    <xf numFmtId="14" fontId="9" fillId="4" borderId="1" xfId="0" applyNumberFormat="1" applyFont="1" applyFill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top"/>
    </xf>
    <xf numFmtId="14" fontId="6" fillId="4" borderId="1" xfId="0" applyNumberFormat="1" applyFont="1" applyFill="1" applyBorder="1" applyAlignment="1">
      <alignment horizontal="center" vertical="top"/>
    </xf>
    <xf numFmtId="14" fontId="6" fillId="8" borderId="1" xfId="0" applyNumberFormat="1" applyFont="1" applyFill="1" applyBorder="1" applyAlignment="1">
      <alignment horizontal="center" vertical="top"/>
    </xf>
    <xf numFmtId="0" fontId="13" fillId="8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7" borderId="2" xfId="0" applyFont="1" applyFill="1" applyBorder="1" applyAlignment="1">
      <alignment horizontal="left" vertical="center" wrapText="1"/>
    </xf>
    <xf numFmtId="0" fontId="11" fillId="7" borderId="3" xfId="0" applyFont="1" applyFill="1" applyBorder="1" applyAlignment="1">
      <alignment horizontal="left" vertical="center"/>
    </xf>
    <xf numFmtId="0" fontId="12" fillId="7" borderId="2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vertical="top"/>
    </xf>
    <xf numFmtId="0" fontId="6" fillId="8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6" fillId="4" borderId="1" xfId="0" applyFont="1" applyFill="1" applyBorder="1" applyAlignment="1">
      <alignment horizontal="right" vertical="top" wrapText="1"/>
    </xf>
    <xf numFmtId="3" fontId="15" fillId="4" borderId="1" xfId="0" applyNumberFormat="1" applyFont="1" applyFill="1" applyBorder="1" applyAlignment="1">
      <alignment vertical="top"/>
    </xf>
    <xf numFmtId="3" fontId="9" fillId="4" borderId="1" xfId="2" applyNumberFormat="1" applyFont="1" applyFill="1" applyBorder="1" applyAlignment="1">
      <alignment horizontal="right" vertical="top"/>
    </xf>
    <xf numFmtId="3" fontId="9" fillId="4" borderId="1" xfId="0" applyNumberFormat="1" applyFont="1" applyFill="1" applyBorder="1" applyAlignment="1">
      <alignment horizontal="right" vertical="top"/>
    </xf>
    <xf numFmtId="164" fontId="9" fillId="4" borderId="1" xfId="2" applyNumberFormat="1" applyFont="1" applyFill="1" applyBorder="1" applyAlignment="1">
      <alignment horizontal="center" vertical="top"/>
    </xf>
    <xf numFmtId="164" fontId="9" fillId="8" borderId="1" xfId="2" applyNumberFormat="1" applyFont="1" applyFill="1" applyBorder="1" applyAlignment="1">
      <alignment horizontal="center" vertical="top"/>
    </xf>
    <xf numFmtId="164" fontId="6" fillId="8" borderId="1" xfId="2" applyNumberFormat="1" applyFont="1" applyFill="1" applyBorder="1" applyAlignment="1">
      <alignment horizontal="center" vertical="top"/>
    </xf>
    <xf numFmtId="164" fontId="6" fillId="4" borderId="1" xfId="2" applyNumberFormat="1" applyFont="1" applyFill="1" applyBorder="1" applyAlignment="1">
      <alignment horizontal="center" vertical="top"/>
    </xf>
    <xf numFmtId="3" fontId="8" fillId="10" borderId="1" xfId="2" applyNumberFormat="1" applyFont="1" applyFill="1" applyBorder="1" applyAlignment="1">
      <alignment vertical="top"/>
    </xf>
    <xf numFmtId="165" fontId="8" fillId="10" borderId="1" xfId="1" applyNumberFormat="1" applyFont="1" applyFill="1" applyBorder="1" applyAlignment="1">
      <alignment horizontal="center" vertical="top"/>
    </xf>
    <xf numFmtId="164" fontId="8" fillId="10" borderId="1" xfId="0" applyNumberFormat="1" applyFont="1" applyFill="1" applyBorder="1" applyAlignment="1">
      <alignment vertical="top"/>
    </xf>
    <xf numFmtId="0" fontId="8" fillId="10" borderId="1" xfId="0" applyFont="1" applyFill="1" applyBorder="1" applyAlignment="1">
      <alignment horizontal="right" vertical="top" wrapText="1"/>
    </xf>
    <xf numFmtId="14" fontId="8" fillId="10" borderId="1" xfId="0" applyNumberFormat="1" applyFont="1" applyFill="1" applyBorder="1" applyAlignment="1">
      <alignment horizontal="center" vertical="top"/>
    </xf>
    <xf numFmtId="165" fontId="8" fillId="10" borderId="1" xfId="2" applyNumberFormat="1" applyFont="1" applyFill="1" applyBorder="1" applyAlignment="1">
      <alignment horizontal="center" vertical="top"/>
    </xf>
    <xf numFmtId="164" fontId="8" fillId="10" borderId="1" xfId="2" applyNumberFormat="1" applyFont="1" applyFill="1" applyBorder="1" applyAlignment="1">
      <alignment horizontal="center" vertical="top"/>
    </xf>
    <xf numFmtId="3" fontId="17" fillId="10" borderId="0" xfId="3" applyNumberFormat="1" applyFont="1" applyFill="1"/>
    <xf numFmtId="3" fontId="8" fillId="10" borderId="1" xfId="0" applyNumberFormat="1" applyFont="1" applyFill="1" applyBorder="1" applyAlignment="1">
      <alignment vertical="top"/>
    </xf>
    <xf numFmtId="165" fontId="8" fillId="10" borderId="1" xfId="0" applyNumberFormat="1" applyFont="1" applyFill="1" applyBorder="1" applyAlignment="1">
      <alignment horizontal="center" vertical="top"/>
    </xf>
    <xf numFmtId="3" fontId="8" fillId="9" borderId="1" xfId="0" applyNumberFormat="1" applyFont="1" applyFill="1" applyBorder="1" applyAlignment="1">
      <alignment vertical="top"/>
    </xf>
    <xf numFmtId="3" fontId="17" fillId="9" borderId="0" xfId="3" applyNumberFormat="1" applyFont="1" applyFill="1"/>
    <xf numFmtId="165" fontId="8" fillId="9" borderId="1" xfId="0" applyNumberFormat="1" applyFont="1" applyFill="1" applyBorder="1" applyAlignment="1">
      <alignment horizontal="center" vertical="top"/>
    </xf>
    <xf numFmtId="164" fontId="6" fillId="4" borderId="1" xfId="0" applyNumberFormat="1" applyFont="1" applyFill="1" applyBorder="1" applyAlignment="1">
      <alignment vertical="top"/>
    </xf>
  </cellXfs>
  <cellStyles count="4">
    <cellStyle name="Bad" xfId="1" builtinId="27"/>
    <cellStyle name="Neutral" xfId="2" builtinId="28"/>
    <cellStyle name="Normal" xfId="0" builtinId="0"/>
    <cellStyle name="Normal 2" xfId="3" xr:uid="{766D821D-8CFB-4B3F-9850-6403CB321F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6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8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0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2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6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8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0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2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4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6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8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0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2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4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6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8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0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2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Diseases &amp; Injuries Reported By Year (Ambulatory)</a:t>
            </a:r>
          </a:p>
          <a:p>
            <a:pPr>
              <a:defRPr/>
            </a:pPr>
            <a:r>
              <a:rPr lang="en-US" sz="1200" baseline="0"/>
              <a:t>Data Source - Department of Defense (DMED) - Date Obtained 1.19.2022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Diseases &amp; Injuries (Amb)'!$A$2</c:f>
              <c:strCache>
                <c:ptCount val="1"/>
                <c:pt idx="0">
                  <c:v>All disease and injuries (Amb)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BE4-48BD-89EC-F8B4FB8E664D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BE4-48BD-89EC-F8B4FB8E664D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BE4-48BD-89EC-F8B4FB8E664D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BE4-48BD-89EC-F8B4FB8E664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BE4-48BD-89EC-F8B4FB8E664D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7BE4-48BD-89EC-F8B4FB8E664D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E4-48BD-89EC-F8B4FB8E664D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BE4-48BD-89EC-F8B4FB8E664D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E4-48BD-89EC-F8B4FB8E664D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BE4-48BD-89EC-F8B4FB8E664D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E4-48BD-89EC-F8B4FB8E664D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BE4-48BD-89EC-F8B4FB8E6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('All Diseases &amp; Injuries (Amb)'!$B$1:$F$1,'All Diseases &amp; Injuries (Amb)'!$H$1)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('All Diseases &amp; Injuries (Amb)'!$B$2:$F$2,'All Diseases &amp; Injuries (Amb)'!$H$2)</c:f>
              <c:numCache>
                <c:formatCode>#,##0</c:formatCode>
                <c:ptCount val="6"/>
                <c:pt idx="0">
                  <c:v>2059630</c:v>
                </c:pt>
                <c:pt idx="1">
                  <c:v>2058379</c:v>
                </c:pt>
                <c:pt idx="2">
                  <c:v>2022663</c:v>
                </c:pt>
                <c:pt idx="3">
                  <c:v>2110383</c:v>
                </c:pt>
                <c:pt idx="4">
                  <c:v>1976724</c:v>
                </c:pt>
                <c:pt idx="5">
                  <c:v>21512583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4-48BD-89EC-F8B4FB8E664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Acute Myocardial Infarct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- 1.31.2022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'Acute Myocardial Infarct'!$J$2</c:f>
              <c:strCache>
                <c:ptCount val="1"/>
                <c:pt idx="0">
                  <c:v>Acute myocardial infarct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AB-4BBB-AB40-00874E8AE760}"/>
              </c:ext>
            </c:extLst>
          </c:dPt>
          <c:dLbls>
            <c:dLbl>
              <c:idx val="5"/>
              <c:layout>
                <c:manualLayout>
                  <c:x val="1.3912075681690689E-3"/>
                  <c:y val="-9.76070120864524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AB-4BBB-AB40-00874E8AE7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('Acute Myocardial Infarct'!$K$1:$O$1,'Acute Myocardial Infarct'!$Q$1)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('Acute Myocardial Infarct'!$K$2:$O$2,'Acute Myocardial Infarct'!$Q$2)</c:f>
              <c:numCache>
                <c:formatCode>#,##0</c:formatCode>
                <c:ptCount val="6"/>
                <c:pt idx="0">
                  <c:v>1631</c:v>
                </c:pt>
                <c:pt idx="1">
                  <c:v>1876</c:v>
                </c:pt>
                <c:pt idx="2">
                  <c:v>1811</c:v>
                </c:pt>
                <c:pt idx="3">
                  <c:v>1803</c:v>
                </c:pt>
                <c:pt idx="4">
                  <c:v>1611</c:v>
                </c:pt>
                <c:pt idx="5">
                  <c:v>1650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AB-4BBB-AB40-00874E8AE76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Acute Myocarditis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- 1.21.2022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'Acute Myocarditis'!$A$2</c:f>
              <c:strCache>
                <c:ptCount val="1"/>
                <c:pt idx="0">
                  <c:v>Acute Myocarditis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1A3-45E9-B439-A8E3159EC321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1A3-45E9-B439-A8E3159EC32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1A3-45E9-B439-A8E3159EC321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1A3-45E9-B439-A8E3159EC32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1A3-45E9-B439-A8E3159EC321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1A3-45E9-B439-A8E3159EC321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A3-45E9-B439-A8E3159EC321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A3-45E9-B439-A8E3159EC321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A3-45E9-B439-A8E3159EC321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A3-45E9-B439-A8E3159EC321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A3-45E9-B439-A8E3159EC321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A3-45E9-B439-A8E3159EC3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('Acute Myocarditis'!$B$1:$F$1,'Acute Myocarditis'!$H$1)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('Acute Myocarditis'!$B$2:$F$2,'Acute Myocarditis'!$H$2)</c:f>
              <c:numCache>
                <c:formatCode>#,##0</c:formatCode>
                <c:ptCount val="6"/>
                <c:pt idx="0">
                  <c:v>84</c:v>
                </c:pt>
                <c:pt idx="1">
                  <c:v>92</c:v>
                </c:pt>
                <c:pt idx="2">
                  <c:v>116</c:v>
                </c:pt>
                <c:pt idx="3">
                  <c:v>159</c:v>
                </c:pt>
                <c:pt idx="4">
                  <c:v>108</c:v>
                </c:pt>
                <c:pt idx="5">
                  <c:v>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1A3-45E9-B439-A8E3159EC32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Acute Myocarditis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- 2.2.2022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'Acute Myocarditis'!$J$2</c:f>
              <c:strCache>
                <c:ptCount val="1"/>
                <c:pt idx="0">
                  <c:v>Acute Myocarditis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E2-417D-BA40-CA918C8BC244}"/>
              </c:ext>
            </c:extLst>
          </c:dPt>
          <c:dLbls>
            <c:dLbl>
              <c:idx val="5"/>
              <c:layout>
                <c:manualLayout>
                  <c:x val="1.3912075681690689E-3"/>
                  <c:y val="-9.76070120864524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E2-417D-BA40-CA918C8BC2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('Acute Myocarditis'!$K$1:$O$1,'Acute Myocarditis'!$Q$1)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('Acute Myocarditis'!$K$2:$O$2,'Acute Myocarditis'!$Q$2)</c:f>
              <c:numCache>
                <c:formatCode>#,##0</c:formatCode>
                <c:ptCount val="6"/>
                <c:pt idx="0">
                  <c:v>107</c:v>
                </c:pt>
                <c:pt idx="1">
                  <c:v>152</c:v>
                </c:pt>
                <c:pt idx="2">
                  <c:v>188</c:v>
                </c:pt>
                <c:pt idx="3">
                  <c:v>246</c:v>
                </c:pt>
                <c:pt idx="4">
                  <c:v>136</c:v>
                </c:pt>
                <c:pt idx="5">
                  <c:v>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E2-417D-BA40-CA918C8BC24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Acute Pericarditis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- 1.10.2022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'Acute Pericarditis'!$A$2</c:f>
              <c:strCache>
                <c:ptCount val="1"/>
                <c:pt idx="0">
                  <c:v>Acute Pericarditis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225-46F1-815B-C61D68B4E132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225-46F1-815B-C61D68B4E13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225-46F1-815B-C61D68B4E132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225-46F1-815B-C61D68B4E13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225-46F1-815B-C61D68B4E132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2225-46F1-815B-C61D68B4E132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25-46F1-815B-C61D68B4E132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25-46F1-815B-C61D68B4E132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25-46F1-815B-C61D68B4E132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25-46F1-815B-C61D68B4E132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25-46F1-815B-C61D68B4E132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25-46F1-815B-C61D68B4E1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('Acute Pericarditis'!$B$1:$F$1,'Acute Pericarditis'!$H$1)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('Acute Pericarditis'!$B$2:$F$2,'Acute Pericarditis'!$H$2)</c:f>
              <c:numCache>
                <c:formatCode>#,##0</c:formatCode>
                <c:ptCount val="6"/>
                <c:pt idx="0">
                  <c:v>535</c:v>
                </c:pt>
                <c:pt idx="1">
                  <c:v>538</c:v>
                </c:pt>
                <c:pt idx="2">
                  <c:v>522</c:v>
                </c:pt>
                <c:pt idx="3">
                  <c:v>531</c:v>
                </c:pt>
                <c:pt idx="4">
                  <c:v>499</c:v>
                </c:pt>
                <c:pt idx="5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225-46F1-815B-C61D68B4E13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Acute Pericarditis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- 1.31.2022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'Acute Pericarditis'!$J$2</c:f>
              <c:strCache>
                <c:ptCount val="1"/>
                <c:pt idx="0">
                  <c:v>Acute Pericarditis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44-43DE-AC5F-AD745CD55D23}"/>
              </c:ext>
            </c:extLst>
          </c:dPt>
          <c:dLbls>
            <c:dLbl>
              <c:idx val="5"/>
              <c:layout>
                <c:manualLayout>
                  <c:x val="1.3912075681690689E-3"/>
                  <c:y val="-9.76070120864524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44-43DE-AC5F-AD745CD55D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('Acute Pericarditis'!$K$1:$O$1,'Acute Pericarditis'!$Q$1)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('Acute Pericarditis'!$K$2:$O$2,'Acute Pericarditis'!$Q$2)</c:f>
              <c:numCache>
                <c:formatCode>#,##0</c:formatCode>
                <c:ptCount val="6"/>
                <c:pt idx="0">
                  <c:v>1044</c:v>
                </c:pt>
                <c:pt idx="1">
                  <c:v>1078</c:v>
                </c:pt>
                <c:pt idx="2">
                  <c:v>1052</c:v>
                </c:pt>
                <c:pt idx="3">
                  <c:v>1116</c:v>
                </c:pt>
                <c:pt idx="4">
                  <c:v>945</c:v>
                </c:pt>
                <c:pt idx="5">
                  <c:v>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44-43DE-AC5F-AD745CD55D2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Pulmonary Embolism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- 1.19.2022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'Pulmonary Embolism'!$A$2</c:f>
              <c:strCache>
                <c:ptCount val="1"/>
                <c:pt idx="0">
                  <c:v>Pulmonary embolism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F7D-4BF7-8CEB-EA6BB3A945B3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F7D-4BF7-8CEB-EA6BB3A945B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F7D-4BF7-8CEB-EA6BB3A945B3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F7D-4BF7-8CEB-EA6BB3A945B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F7D-4BF7-8CEB-EA6BB3A945B3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F7D-4BF7-8CEB-EA6BB3A945B3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7D-4BF7-8CEB-EA6BB3A945B3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7D-4BF7-8CEB-EA6BB3A945B3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7D-4BF7-8CEB-EA6BB3A945B3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7D-4BF7-8CEB-EA6BB3A945B3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7D-4BF7-8CEB-EA6BB3A945B3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7D-4BF7-8CEB-EA6BB3A945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('Pulmonary Embolism'!$B$1:$F$1,'Pulmonary Embolism'!$H$1)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('Pulmonary Embolism'!$B$2:$F$2,'Pulmonary Embolism'!$H$2)</c:f>
              <c:numCache>
                <c:formatCode>#,##0</c:formatCode>
                <c:ptCount val="6"/>
                <c:pt idx="0">
                  <c:v>678</c:v>
                </c:pt>
                <c:pt idx="1">
                  <c:v>701</c:v>
                </c:pt>
                <c:pt idx="2">
                  <c:v>668</c:v>
                </c:pt>
                <c:pt idx="3">
                  <c:v>716</c:v>
                </c:pt>
                <c:pt idx="4">
                  <c:v>968</c:v>
                </c:pt>
                <c:pt idx="5">
                  <c:v>3489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F7D-4BF7-8CEB-EA6BB3A945B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Pulmonary Embolism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- 1.31.2022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'Pulmonary Embolism'!$J$2</c:f>
              <c:strCache>
                <c:ptCount val="1"/>
                <c:pt idx="0">
                  <c:v>Pulmonary Embolism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A8F-4181-B0AB-DD04E999A285}"/>
              </c:ext>
            </c:extLst>
          </c:dPt>
          <c:dLbls>
            <c:dLbl>
              <c:idx val="5"/>
              <c:layout>
                <c:manualLayout>
                  <c:x val="1.3912075681690689E-3"/>
                  <c:y val="-9.76070120864524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8F-4181-B0AB-DD04E999A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('Pulmonary Embolism'!$K$1:$O$1,'Pulmonary Embolism'!$Q$1)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('Pulmonary Embolism'!$K$2:$O$2,'Pulmonary Embolism'!$Q$2)</c:f>
              <c:numCache>
                <c:formatCode>#,##0</c:formatCode>
                <c:ptCount val="6"/>
                <c:pt idx="0">
                  <c:v>2760</c:v>
                </c:pt>
                <c:pt idx="1">
                  <c:v>2835</c:v>
                </c:pt>
                <c:pt idx="2">
                  <c:v>2591</c:v>
                </c:pt>
                <c:pt idx="3">
                  <c:v>2677</c:v>
                </c:pt>
                <c:pt idx="4">
                  <c:v>3054</c:v>
                </c:pt>
                <c:pt idx="5">
                  <c:v>3489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8F-4181-B0AB-DD04E999A28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Congenital Malformations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- 1.19.2022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'Congenital Malformations'!$A$2</c:f>
              <c:strCache>
                <c:ptCount val="1"/>
                <c:pt idx="0">
                  <c:v>Congenital malformations (Amb)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FA0-46B5-84CB-D3B1DB77534C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FA0-46B5-84CB-D3B1DB77534C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FA0-46B5-84CB-D3B1DB77534C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FA0-46B5-84CB-D3B1DB77534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FA0-46B5-84CB-D3B1DB77534C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EFA0-46B5-84CB-D3B1DB77534C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A0-46B5-84CB-D3B1DB77534C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A0-46B5-84CB-D3B1DB77534C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A0-46B5-84CB-D3B1DB77534C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FA0-46B5-84CB-D3B1DB77534C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A0-46B5-84CB-D3B1DB77534C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FA0-46B5-84CB-D3B1DB7753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('Congenital Malformations'!$B$1:$F$1,'Congenital Malformations'!$H$1)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('Congenital Malformations'!$B$2:$F$2,'Congenital Malformations'!$H$2)</c:f>
              <c:numCache>
                <c:formatCode>#,##0</c:formatCode>
                <c:ptCount val="6"/>
                <c:pt idx="0">
                  <c:v>11710</c:v>
                </c:pt>
                <c:pt idx="1">
                  <c:v>11131</c:v>
                </c:pt>
                <c:pt idx="2">
                  <c:v>10456</c:v>
                </c:pt>
                <c:pt idx="3">
                  <c:v>11081</c:v>
                </c:pt>
                <c:pt idx="4">
                  <c:v>10153</c:v>
                </c:pt>
                <c:pt idx="5">
                  <c:v>18951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FA0-46B5-84CB-D3B1DB77534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Congenital Malformations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- 1.31.2022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'Congenital Malformations'!$J$2</c:f>
              <c:strCache>
                <c:ptCount val="1"/>
                <c:pt idx="0">
                  <c:v>Congenital malformations (Amb)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00-4892-AEF0-3D3B2683B837}"/>
              </c:ext>
            </c:extLst>
          </c:dPt>
          <c:dLbls>
            <c:dLbl>
              <c:idx val="5"/>
              <c:layout>
                <c:manualLayout>
                  <c:x val="1.3912075681690689E-3"/>
                  <c:y val="-9.76070120864524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00-4892-AEF0-3D3B2683B8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('Congenital Malformations'!$K$1:$O$1,'Congenital Malformations'!$Q$1)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('Congenital Malformations'!$K$2:$O$2,'Congenital Malformations'!$Q$2)</c:f>
              <c:numCache>
                <c:formatCode>#,##0</c:formatCode>
                <c:ptCount val="6"/>
                <c:pt idx="0">
                  <c:v>22399</c:v>
                </c:pt>
                <c:pt idx="1">
                  <c:v>21323</c:v>
                </c:pt>
                <c:pt idx="2">
                  <c:v>19972</c:v>
                </c:pt>
                <c:pt idx="3">
                  <c:v>21635</c:v>
                </c:pt>
                <c:pt idx="4">
                  <c:v>18023</c:v>
                </c:pt>
                <c:pt idx="5">
                  <c:v>18951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00-4892-AEF0-3D3B2683B83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Nontraumatic Subarachnoid Hemorrage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- 1.19.2022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'Sub Arachnoid Hemorrage'!$A$2</c:f>
              <c:strCache>
                <c:ptCount val="1"/>
                <c:pt idx="0">
                  <c:v>Nontraumatic subarachnoid hemorrhage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5CD-4535-8BEF-8537454A235F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5CD-4535-8BEF-8537454A235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5CD-4535-8BEF-8537454A235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5CD-4535-8BEF-8537454A23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5CD-4535-8BEF-8537454A235F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5CD-4535-8BEF-8537454A235F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CD-4535-8BEF-8537454A235F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CD-4535-8BEF-8537454A235F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CD-4535-8BEF-8537454A235F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CD-4535-8BEF-8537454A235F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CD-4535-8BEF-8537454A235F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CD-4535-8BEF-8537454A23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('Sub Arachnoid Hemorrage'!$B$1:$F$1,'Sub Arachnoid Hemorrage'!$H$1)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('Sub Arachnoid Hemorrage'!$B$2:$F$2,'Sub Arachnoid Hemorrage'!$H$2)</c:f>
              <c:numCache>
                <c:formatCode>#,##0</c:formatCode>
                <c:ptCount val="6"/>
                <c:pt idx="0">
                  <c:v>219</c:v>
                </c:pt>
                <c:pt idx="1">
                  <c:v>139</c:v>
                </c:pt>
                <c:pt idx="2">
                  <c:v>134</c:v>
                </c:pt>
                <c:pt idx="3">
                  <c:v>170</c:v>
                </c:pt>
                <c:pt idx="4">
                  <c:v>196</c:v>
                </c:pt>
                <c:pt idx="5">
                  <c:v>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5CD-4535-8BEF-8537454A235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Diseases &amp; Injuries Reported By Year (Ambulatory)</a:t>
            </a:r>
          </a:p>
          <a:p>
            <a:pPr>
              <a:defRPr/>
            </a:pPr>
            <a:r>
              <a:rPr lang="en-US" sz="1200" baseline="0"/>
              <a:t>Data Source - Department of Defense (DMED) - Date Obtained 1.31.2022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Diseases &amp; Injuries (Amb)'!$J$2</c:f>
              <c:strCache>
                <c:ptCount val="1"/>
                <c:pt idx="0">
                  <c:v>All disease and injuries (Amb)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11-4144-BDCE-F8FB068B5FBD}"/>
              </c:ext>
            </c:extLst>
          </c:dPt>
          <c:dLbls>
            <c:dLbl>
              <c:idx val="1"/>
              <c:layout>
                <c:manualLayout>
                  <c:x val="0"/>
                  <c:y val="0.1188401218366222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11-4144-BDCE-F8FB068B5FBD}"/>
                </c:ext>
              </c:extLst>
            </c:dLbl>
            <c:dLbl>
              <c:idx val="2"/>
              <c:layout>
                <c:manualLayout>
                  <c:x val="0"/>
                  <c:y val="8.02598749230420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11-4144-BDCE-F8FB068B5FBD}"/>
                </c:ext>
              </c:extLst>
            </c:dLbl>
            <c:dLbl>
              <c:idx val="3"/>
              <c:layout>
                <c:manualLayout>
                  <c:x val="0"/>
                  <c:y val="9.56919736884740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11-4144-BDCE-F8FB068B5FBD}"/>
                </c:ext>
              </c:extLst>
            </c:dLbl>
            <c:dLbl>
              <c:idx val="4"/>
              <c:layout>
                <c:manualLayout>
                  <c:x val="0"/>
                  <c:y val="0.1574203687502025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11-4144-BDCE-F8FB068B5FBD}"/>
                </c:ext>
              </c:extLst>
            </c:dLbl>
            <c:dLbl>
              <c:idx val="5"/>
              <c:layout>
                <c:manualLayout>
                  <c:x val="-1.0202070978046071E-16"/>
                  <c:y val="5.273646349760891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11-4144-BDCE-F8FB068B5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('All Diseases &amp; Injuries (Amb)'!$K$1:$O$1,'All Diseases &amp; Injuries (Amb)'!$Q$1)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('All Diseases &amp; Injuries (Amb)'!$K$2:$O$2,'All Diseases &amp; Injuries (Amb)'!$Q$2)</c:f>
              <c:numCache>
                <c:formatCode>#,##0</c:formatCode>
                <c:ptCount val="6"/>
                <c:pt idx="0">
                  <c:v>22507785</c:v>
                </c:pt>
                <c:pt idx="1">
                  <c:v>22666188</c:v>
                </c:pt>
                <c:pt idx="2">
                  <c:v>21901174</c:v>
                </c:pt>
                <c:pt idx="3">
                  <c:v>23671412</c:v>
                </c:pt>
                <c:pt idx="4">
                  <c:v>22182148</c:v>
                </c:pt>
                <c:pt idx="5">
                  <c:v>21512583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211-4144-BDCE-F8FB068B5FB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Nontraumatic Subarachnoid Hemorrage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- 1.31.2022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'Sub Arachnoid Hemorrage'!$J$2</c:f>
              <c:strCache>
                <c:ptCount val="1"/>
                <c:pt idx="0">
                  <c:v>Nontraumatic subarachnoid hemorrhage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8C-42C9-958C-56160E59BA02}"/>
              </c:ext>
            </c:extLst>
          </c:dPt>
          <c:dLbls>
            <c:dLbl>
              <c:idx val="5"/>
              <c:layout>
                <c:manualLayout>
                  <c:x val="1.3912075681690689E-3"/>
                  <c:y val="-9.76070120864524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8C-42C9-958C-56160E59BA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('Sub Arachnoid Hemorrage'!$K$1:$O$1,'Sub Arachnoid Hemorrage'!$Q$1)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('Sub Arachnoid Hemorrage'!$K$2:$O$2,'Sub Arachnoid Hemorrage'!$Q$2)</c:f>
              <c:numCache>
                <c:formatCode>#,##0</c:formatCode>
                <c:ptCount val="6"/>
                <c:pt idx="0">
                  <c:v>219</c:v>
                </c:pt>
                <c:pt idx="1">
                  <c:v>139</c:v>
                </c:pt>
                <c:pt idx="2">
                  <c:v>134</c:v>
                </c:pt>
                <c:pt idx="3">
                  <c:v>170</c:v>
                </c:pt>
                <c:pt idx="4">
                  <c:v>196</c:v>
                </c:pt>
                <c:pt idx="5">
                  <c:v>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78C-42C9-958C-56160E59BA0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Anxiety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Anxiety!$A$2</c:f>
              <c:strCache>
                <c:ptCount val="1"/>
                <c:pt idx="0">
                  <c:v>Anxiety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7B3-4490-9474-497FA04DB608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7B3-4490-9474-497FA04DB608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7B3-4490-9474-497FA04DB608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7B3-4490-9474-497FA04DB60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7B3-4490-9474-497FA04DB608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7B3-4490-9474-497FA04DB608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7B3-4490-9474-497FA04DB608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7B3-4490-9474-497FA04DB608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7B3-4490-9474-497FA04DB608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7B3-4490-9474-497FA04DB608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7B3-4490-9474-497FA04DB608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7B3-4490-9474-497FA04DB6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(Anxiety!$B$1:$F$1,Anxiety!$H$1)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(Anxiety!$B$2:$F$2,Anxiety!$H$2)</c:f>
              <c:numCache>
                <c:formatCode>#,##0</c:formatCode>
                <c:ptCount val="6"/>
                <c:pt idx="0">
                  <c:v>37011</c:v>
                </c:pt>
                <c:pt idx="1">
                  <c:v>36667</c:v>
                </c:pt>
                <c:pt idx="2">
                  <c:v>36145</c:v>
                </c:pt>
                <c:pt idx="3">
                  <c:v>37762</c:v>
                </c:pt>
                <c:pt idx="4">
                  <c:v>37870</c:v>
                </c:pt>
                <c:pt idx="5">
                  <c:v>931791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7B3-4490-9474-497FA04DB60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Suicide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Suicide!$A$2</c:f>
              <c:strCache>
                <c:ptCount val="1"/>
                <c:pt idx="0">
                  <c:v>Suicide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2DF-4943-A6F6-A635AFC46A39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2DF-4943-A6F6-A635AFC46A3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2DF-4943-A6F6-A635AFC46A39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2DF-4943-A6F6-A635AFC46A3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2DF-4943-A6F6-A635AFC46A39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E2DF-4943-A6F6-A635AFC46A39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DF-4943-A6F6-A635AFC46A39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DF-4943-A6F6-A635AFC46A39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DF-4943-A6F6-A635AFC46A39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DF-4943-A6F6-A635AFC46A39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DF-4943-A6F6-A635AFC46A39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DF-4943-A6F6-A635AFC46A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(Suicide!$B$1:$F$1,Suicide!$H$1)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(Suicide!$B$2:$F$2,Suicide!$H$2)</c:f>
              <c:numCache>
                <c:formatCode>#,##0</c:formatCode>
                <c:ptCount val="6"/>
                <c:pt idx="0">
                  <c:v>359</c:v>
                </c:pt>
                <c:pt idx="1">
                  <c:v>496</c:v>
                </c:pt>
                <c:pt idx="2">
                  <c:v>530</c:v>
                </c:pt>
                <c:pt idx="3">
                  <c:v>570</c:v>
                </c:pt>
                <c:pt idx="4">
                  <c:v>550</c:v>
                </c:pt>
                <c:pt idx="5">
                  <c:v>1798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2DF-4943-A6F6-A635AFC46A3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Neoplasms for All Cancers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Cancer!$A$2</c:f>
              <c:strCache>
                <c:ptCount val="1"/>
                <c:pt idx="0">
                  <c:v>Neoplasms (ALL CANCERS)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D8-459E-A5DB-DC468CECAA93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D8-459E-A5DB-DC468CECAA9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D8-459E-A5DB-DC468CECAA93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D8-459E-A5DB-DC468CECAA9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D8-459E-A5DB-DC468CECAA93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D8-459E-A5DB-DC468CECAA93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D8-459E-A5DB-DC468CECAA93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D8-459E-A5DB-DC468CECAA93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D8-459E-A5DB-DC468CECAA93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D8-459E-A5DB-DC468CECAA93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D8-459E-A5DB-DC468CECAA93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D8-459E-A5DB-DC468CECAA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(Cancer!$B$1:$F$1,Cancer!$H$1)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(Cancer!$B$2:$F$2,Cancer!$H$2)</c:f>
              <c:numCache>
                <c:formatCode>#,##0</c:formatCode>
                <c:ptCount val="6"/>
                <c:pt idx="0">
                  <c:v>41557</c:v>
                </c:pt>
                <c:pt idx="1">
                  <c:v>39139</c:v>
                </c:pt>
                <c:pt idx="2">
                  <c:v>37756</c:v>
                </c:pt>
                <c:pt idx="3">
                  <c:v>38889</c:v>
                </c:pt>
                <c:pt idx="4">
                  <c:v>36050</c:v>
                </c:pt>
                <c:pt idx="5">
                  <c:v>114645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D8-459E-A5DB-DC468CECAA9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  <c:max val="120000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Malignant Neoplasms for Digestive Organs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'Cancer (Digestion)'!$A$2</c:f>
              <c:strCache>
                <c:ptCount val="1"/>
                <c:pt idx="0">
                  <c:v>Malignant neoplasms of digestive organs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915-443B-9956-9B6A1AA1E571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915-443B-9956-9B6A1AA1E57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915-443B-9956-9B6A1AA1E571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915-443B-9956-9B6A1AA1E57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915-443B-9956-9B6A1AA1E571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F915-443B-9956-9B6A1AA1E571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15-443B-9956-9B6A1AA1E571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15-443B-9956-9B6A1AA1E571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15-443B-9956-9B6A1AA1E571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15-443B-9956-9B6A1AA1E571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15-443B-9956-9B6A1AA1E571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15-443B-9956-9B6A1AA1E5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('Cancer (Digestion)'!$B$1:$F$1,'Cancer (Digestion)'!$H$1)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('Cancer (Digestion)'!$B$2:$F$2,'Cancer (Digestion)'!$H$2)</c:f>
              <c:numCache>
                <c:formatCode>#,##0</c:formatCode>
                <c:ptCount val="6"/>
                <c:pt idx="0">
                  <c:v>660</c:v>
                </c:pt>
                <c:pt idx="1">
                  <c:v>654</c:v>
                </c:pt>
                <c:pt idx="2">
                  <c:v>633</c:v>
                </c:pt>
                <c:pt idx="3">
                  <c:v>602</c:v>
                </c:pt>
                <c:pt idx="4">
                  <c:v>704</c:v>
                </c:pt>
                <c:pt idx="5">
                  <c:v>4060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915-443B-9956-9B6A1AA1E57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Neoplasms for Breast Cancer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'Cancer (Breast)'!$A$2</c:f>
              <c:strCache>
                <c:ptCount val="1"/>
                <c:pt idx="0">
                  <c:v>Breast Cancer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3A8-49C2-AC82-880AF25F06CC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3A8-49C2-AC82-880AF25F06CC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3A8-49C2-AC82-880AF25F06CC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3A8-49C2-AC82-880AF25F06C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3A8-49C2-AC82-880AF25F06CC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3A8-49C2-AC82-880AF25F06CC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A8-49C2-AC82-880AF25F06CC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A8-49C2-AC82-880AF25F06CC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A8-49C2-AC82-880AF25F06CC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A8-49C2-AC82-880AF25F06CC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A8-49C2-AC82-880AF25F06CC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A8-49C2-AC82-880AF25F06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('Cancer (Breast)'!$B$1:$F$1,'Cancer (Breast)'!$H$1)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('Cancer (Breast)'!$B$2:$F$2,'Cancer (Breast)'!$H$2)</c:f>
              <c:numCache>
                <c:formatCode>#,##0</c:formatCode>
                <c:ptCount val="6"/>
                <c:pt idx="0">
                  <c:v>934</c:v>
                </c:pt>
                <c:pt idx="1">
                  <c:v>810</c:v>
                </c:pt>
                <c:pt idx="2">
                  <c:v>766</c:v>
                </c:pt>
                <c:pt idx="3">
                  <c:v>792</c:v>
                </c:pt>
                <c:pt idx="4">
                  <c:v>766</c:v>
                </c:pt>
                <c:pt idx="5">
                  <c:v>4357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3A8-49C2-AC82-880AF25F06C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Neoplasms for Testicular Cancer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'Cancer (Testicular)'!$A$2</c:f>
              <c:strCache>
                <c:ptCount val="1"/>
                <c:pt idx="0">
                  <c:v>Testicular Cancer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62D-4032-898D-8E06A2BF7974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62D-4032-898D-8E06A2BF797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62D-4032-898D-8E06A2BF7974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62D-4032-898D-8E06A2BF797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62D-4032-898D-8E06A2BF7974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D62D-4032-898D-8E06A2BF7974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2D-4032-898D-8E06A2BF7974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2D-4032-898D-8E06A2BF7974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2D-4032-898D-8E06A2BF7974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2D-4032-898D-8E06A2BF7974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2D-4032-898D-8E06A2BF7974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2D-4032-898D-8E06A2BF7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('Cancer (Testicular)'!$B$1:$F$1,'Cancer (Testicular)'!$H$1)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('Cancer (Testicular)'!$B$2:$F$2,'Cancer (Testicular)'!$H$2)</c:f>
              <c:numCache>
                <c:formatCode>#,##0</c:formatCode>
                <c:ptCount val="6"/>
                <c:pt idx="0">
                  <c:v>1156</c:v>
                </c:pt>
                <c:pt idx="1">
                  <c:v>1008</c:v>
                </c:pt>
                <c:pt idx="2">
                  <c:v>866</c:v>
                </c:pt>
                <c:pt idx="3">
                  <c:v>880</c:v>
                </c:pt>
                <c:pt idx="4">
                  <c:v>889</c:v>
                </c:pt>
                <c:pt idx="5">
                  <c:v>3537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62D-4032-898D-8E06A2BF797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Female Infertility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'Infertility Female'!$A$2</c:f>
              <c:strCache>
                <c:ptCount val="1"/>
                <c:pt idx="0">
                  <c:v>Infertility (Female)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6CB-4F4F-820F-F9DA7C9ECD84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6CB-4F4F-820F-F9DA7C9ECD8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6CB-4F4F-820F-F9DA7C9ECD84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6CB-4F4F-820F-F9DA7C9ECD8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6CB-4F4F-820F-F9DA7C9ECD84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F6CB-4F4F-820F-F9DA7C9ECD84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CB-4F4F-820F-F9DA7C9ECD84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CB-4F4F-820F-F9DA7C9ECD84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CB-4F4F-820F-F9DA7C9ECD84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CB-4F4F-820F-F9DA7C9ECD84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CB-4F4F-820F-F9DA7C9ECD84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CB-4F4F-820F-F9DA7C9ECD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('Infertility Female'!$B$1:$F$1,'Infertility Female'!$H$1)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('Infertility Female'!$B$2:$F$2,'Infertility Female'!$H$2)</c:f>
              <c:numCache>
                <c:formatCode>#,##0</c:formatCode>
                <c:ptCount val="6"/>
                <c:pt idx="0">
                  <c:v>2261</c:v>
                </c:pt>
                <c:pt idx="1">
                  <c:v>2262</c:v>
                </c:pt>
                <c:pt idx="2">
                  <c:v>2243</c:v>
                </c:pt>
                <c:pt idx="3">
                  <c:v>2340</c:v>
                </c:pt>
                <c:pt idx="4">
                  <c:v>2262</c:v>
                </c:pt>
                <c:pt idx="5">
                  <c:v>11748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6CB-4F4F-820F-F9DA7C9ECD8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  <c:max val="13000"/>
          <c:min val="0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Dysmenorrhea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Dysmenorrhea!$A$2</c:f>
              <c:strCache>
                <c:ptCount val="1"/>
                <c:pt idx="0">
                  <c:v>Dysmenorrhea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A9A-4C30-86FE-3A842D3F1084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A9A-4C30-86FE-3A842D3F108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A9A-4C30-86FE-3A842D3F1084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A9A-4C30-86FE-3A842D3F108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A9A-4C30-86FE-3A842D3F1084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EA9A-4C30-86FE-3A842D3F1084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9A-4C30-86FE-3A842D3F1084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9A-4C30-86FE-3A842D3F1084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9A-4C30-86FE-3A842D3F1084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9A-4C30-86FE-3A842D3F1084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9A-4C30-86FE-3A842D3F1084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9A-4C30-86FE-3A842D3F10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(Dysmenorrhea!$B$1:$F$1,Dysmenorrhea!$H$1)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(Dysmenorrhea!$B$2:$F$2,Dysmenorrhea!$H$2)</c:f>
              <c:numCache>
                <c:formatCode>#,##0</c:formatCode>
                <c:ptCount val="6"/>
                <c:pt idx="0">
                  <c:v>3104</c:v>
                </c:pt>
                <c:pt idx="1">
                  <c:v>3403</c:v>
                </c:pt>
                <c:pt idx="2">
                  <c:v>3481</c:v>
                </c:pt>
                <c:pt idx="3">
                  <c:v>3943</c:v>
                </c:pt>
                <c:pt idx="4">
                  <c:v>3900</c:v>
                </c:pt>
                <c:pt idx="5">
                  <c:v>12539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A9A-4C30-86FE-3A842D3F108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Ovarian Dysfunction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'Ovarian Dysfunction'!$A$2</c:f>
              <c:strCache>
                <c:ptCount val="1"/>
                <c:pt idx="0">
                  <c:v>Ovarian Dysfunction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CE5-4B72-B7E7-01E6A0592ADB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CE5-4B72-B7E7-01E6A0592ADB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CE5-4B72-B7E7-01E6A0592ADB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CE5-4B72-B7E7-01E6A0592AD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CE5-4B72-B7E7-01E6A0592ADB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CE5-4B72-B7E7-01E6A0592ADB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E5-4B72-B7E7-01E6A0592ADB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E5-4B72-B7E7-01E6A0592ADB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E5-4B72-B7E7-01E6A0592ADB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E5-4B72-B7E7-01E6A0592ADB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E5-4B72-B7E7-01E6A0592ADB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E5-4B72-B7E7-01E6A0592A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('Ovarian Dysfunction'!$B$1:$F$1,'Ovarian Dysfunction'!$H$1)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('Ovarian Dysfunction'!$B$2:$F$2,'Ovarian Dysfunction'!$H$2)</c:f>
              <c:numCache>
                <c:formatCode>#,##0</c:formatCode>
                <c:ptCount val="6"/>
                <c:pt idx="0">
                  <c:v>862</c:v>
                </c:pt>
                <c:pt idx="1">
                  <c:v>936</c:v>
                </c:pt>
                <c:pt idx="2">
                  <c:v>908</c:v>
                </c:pt>
                <c:pt idx="3">
                  <c:v>945</c:v>
                </c:pt>
                <c:pt idx="4">
                  <c:v>1022</c:v>
                </c:pt>
                <c:pt idx="5">
                  <c:v>4086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E5-4B72-B7E7-01E6A0592AD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Diseases &amp; Injuries Reported By Year (Hospitalization)</a:t>
            </a:r>
          </a:p>
          <a:p>
            <a:pPr>
              <a:defRPr/>
            </a:pPr>
            <a:r>
              <a:rPr lang="en-US" sz="1200" baseline="0"/>
              <a:t>Data Source - Department of Defense (DMED) - Date Obtained 1.19.2022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Diseases &amp; Injuries (Hosp)'!$A$2</c:f>
              <c:strCache>
                <c:ptCount val="1"/>
                <c:pt idx="0">
                  <c:v>All disease and injuries (Hos)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D7B-46D0-9FD0-3F324EB29D7F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D7B-46D0-9FD0-3F324EB29D7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D7B-46D0-9FD0-3F324EB29D7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D7B-46D0-9FD0-3F324EB29D7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AD7B-46D0-9FD0-3F324EB29D7F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AD7B-46D0-9FD0-3F324EB29D7F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7B-46D0-9FD0-3F324EB29D7F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7B-46D0-9FD0-3F324EB29D7F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7B-46D0-9FD0-3F324EB29D7F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7B-46D0-9FD0-3F324EB29D7F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7B-46D0-9FD0-3F324EB29D7F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7B-46D0-9FD0-3F324EB29D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('All Diseases &amp; Injuries (Hosp)'!$B$1:$F$1,'All Diseases &amp; Injuries (Hosp)'!$H$1)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('All Diseases &amp; Injuries (Hosp)'!$B$2:$F$2,'All Diseases &amp; Injuries (Hosp)'!$H$2)</c:f>
              <c:numCache>
                <c:formatCode>#,##0</c:formatCode>
                <c:ptCount val="6"/>
                <c:pt idx="0">
                  <c:v>43786</c:v>
                </c:pt>
                <c:pt idx="1">
                  <c:v>43338</c:v>
                </c:pt>
                <c:pt idx="2">
                  <c:v>42024</c:v>
                </c:pt>
                <c:pt idx="3">
                  <c:v>43493</c:v>
                </c:pt>
                <c:pt idx="4">
                  <c:v>40052</c:v>
                </c:pt>
                <c:pt idx="5">
                  <c:v>54776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D7B-46D0-9FD0-3F324EB29D7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Spontaneous Abortion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'Spontaneous Abortion'!$A$2</c:f>
              <c:strCache>
                <c:ptCount val="1"/>
                <c:pt idx="0">
                  <c:v>Spontaneous abortion (First Occurrence)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E97-4F66-9F8C-7F0ABA81BEB3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E97-4F66-9F8C-7F0ABA81BEB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E97-4F66-9F8C-7F0ABA81BEB3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E97-4F66-9F8C-7F0ABA81BEB3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E97-4F66-9F8C-7F0ABA81BEB3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E97-4F66-9F8C-7F0ABA81BEB3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97-4F66-9F8C-7F0ABA81BEB3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97-4F66-9F8C-7F0ABA81BEB3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97-4F66-9F8C-7F0ABA81BEB3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97-4F66-9F8C-7F0ABA81BEB3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97-4F66-9F8C-7F0ABA81BEB3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97-4F66-9F8C-7F0ABA81BE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('Spontaneous Abortion'!$B$1:$F$1,'Spontaneous Abortion'!$H$1)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('Spontaneous Abortion'!$B$2:$F$2,'Spontaneous Abortion'!$H$2)</c:f>
              <c:numCache>
                <c:formatCode>#,##0</c:formatCode>
                <c:ptCount val="6"/>
                <c:pt idx="0">
                  <c:v>2668</c:v>
                </c:pt>
                <c:pt idx="1">
                  <c:v>2532</c:v>
                </c:pt>
                <c:pt idx="2">
                  <c:v>2475</c:v>
                </c:pt>
                <c:pt idx="3">
                  <c:v>2608</c:v>
                </c:pt>
                <c:pt idx="4">
                  <c:v>2404</c:v>
                </c:pt>
                <c:pt idx="5">
                  <c:v>2164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E97-4F66-9F8C-7F0ABA81BEB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Male Infertility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'Infertility Male'!$A$2</c:f>
              <c:strCache>
                <c:ptCount val="1"/>
                <c:pt idx="0">
                  <c:v>Infertility (Male)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9FA-499A-AE18-86DA6910E556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9FA-499A-AE18-86DA6910E55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9FA-499A-AE18-86DA6910E556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9FA-499A-AE18-86DA6910E5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9FA-499A-AE18-86DA6910E556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E9FA-499A-AE18-86DA6910E556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FA-499A-AE18-86DA6910E556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FA-499A-AE18-86DA6910E556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FA-499A-AE18-86DA6910E556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FA-499A-AE18-86DA6910E556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FA-499A-AE18-86DA6910E556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FA-499A-AE18-86DA6910E5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('Infertility Male'!$B$1:$F$1,'Infertility Male'!$H$1)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('Infertility Male'!$B$2:$F$2,'Infertility Male'!$H$2)</c:f>
              <c:numCache>
                <c:formatCode>#,##0</c:formatCode>
                <c:ptCount val="6"/>
                <c:pt idx="0">
                  <c:v>2187</c:v>
                </c:pt>
                <c:pt idx="1">
                  <c:v>2287</c:v>
                </c:pt>
                <c:pt idx="2">
                  <c:v>2037</c:v>
                </c:pt>
                <c:pt idx="3">
                  <c:v>2152</c:v>
                </c:pt>
                <c:pt idx="4">
                  <c:v>1990</c:v>
                </c:pt>
                <c:pt idx="5">
                  <c:v>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9FA-499A-AE18-86DA6910E55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Guillian-Bare Syndrome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'Guillian-Bare'!$A$2</c:f>
              <c:strCache>
                <c:ptCount val="1"/>
                <c:pt idx="0">
                  <c:v>Guillian-Bare Syndrome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C98-4554-B46B-BAF4910D399E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C98-4554-B46B-BAF4910D399E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C98-4554-B46B-BAF4910D399E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C98-4554-B46B-BAF4910D39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C98-4554-B46B-BAF4910D399E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0C98-4554-B46B-BAF4910D399E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98-4554-B46B-BAF4910D399E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98-4554-B46B-BAF4910D399E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98-4554-B46B-BAF4910D399E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98-4554-B46B-BAF4910D399E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98-4554-B46B-BAF4910D399E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98-4554-B46B-BAF4910D39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('Guillian-Bare'!$B$1:$F$1,'Guillian-Bare'!$H$1)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('Guillian-Bare'!$B$2:$F$2,'Guillian-Bare'!$H$2)</c:f>
              <c:numCache>
                <c:formatCode>#,##0</c:formatCode>
                <c:ptCount val="6"/>
                <c:pt idx="0">
                  <c:v>66</c:v>
                </c:pt>
                <c:pt idx="1">
                  <c:v>79</c:v>
                </c:pt>
                <c:pt idx="2">
                  <c:v>71</c:v>
                </c:pt>
                <c:pt idx="3">
                  <c:v>85</c:v>
                </c:pt>
                <c:pt idx="4">
                  <c:v>65</c:v>
                </c:pt>
                <c:pt idx="5">
                  <c:v>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C98-4554-B46B-BAF4910D399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Acute Transverse Myelitis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'Transverse Myelitis'!$A$2</c:f>
              <c:strCache>
                <c:ptCount val="1"/>
                <c:pt idx="0">
                  <c:v>Acute Transverse myelitis (CNS)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90A-41DF-83CB-42F24B621F6B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90A-41DF-83CB-42F24B621F6B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90A-41DF-83CB-42F24B621F6B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90A-41DF-83CB-42F24B621F6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A90A-41DF-83CB-42F24B621F6B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A90A-41DF-83CB-42F24B621F6B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0A-41DF-83CB-42F24B621F6B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0A-41DF-83CB-42F24B621F6B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0A-41DF-83CB-42F24B621F6B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0A-41DF-83CB-42F24B621F6B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0A-41DF-83CB-42F24B621F6B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0A-41DF-83CB-42F24B621F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('Transverse Myelitis'!$B$1:$F$1,'Transverse Myelitis'!$H$1)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('Transverse Myelitis'!$B$2:$F$2,'Transverse Myelitis'!$H$2)</c:f>
              <c:numCache>
                <c:formatCode>#,##0</c:formatCode>
                <c:ptCount val="6"/>
                <c:pt idx="0">
                  <c:v>46</c:v>
                </c:pt>
                <c:pt idx="1">
                  <c:v>57</c:v>
                </c:pt>
                <c:pt idx="2">
                  <c:v>48</c:v>
                </c:pt>
                <c:pt idx="3">
                  <c:v>35</c:v>
                </c:pt>
                <c:pt idx="4">
                  <c:v>34</c:v>
                </c:pt>
                <c:pt idx="5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90A-41DF-83CB-42F24B621F6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Seizure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Seizures!$A$2</c:f>
              <c:strCache>
                <c:ptCount val="1"/>
                <c:pt idx="0">
                  <c:v>Seizures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FF2-4B8D-98E7-F2ACF8E04D85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FF2-4B8D-98E7-F2ACF8E04D8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FF2-4B8D-98E7-F2ACF8E04D8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FF2-4B8D-98E7-F2ACF8E04D8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FF2-4B8D-98E7-F2ACF8E04D85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FF2-4B8D-98E7-F2ACF8E04D85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F2-4B8D-98E7-F2ACF8E04D85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F2-4B8D-98E7-F2ACF8E04D85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F2-4B8D-98E7-F2ACF8E04D85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F2-4B8D-98E7-F2ACF8E04D85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F2-4B8D-98E7-F2ACF8E04D85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F2-4B8D-98E7-F2ACF8E04D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(Seizures!$B$1:$F$1,Seizures!$H$1)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(Seizures!$B$2:$F$2,Seizures!$H$2)</c:f>
              <c:numCache>
                <c:formatCode>#,##0</c:formatCode>
                <c:ptCount val="6"/>
                <c:pt idx="0">
                  <c:v>196</c:v>
                </c:pt>
                <c:pt idx="1">
                  <c:v>148</c:v>
                </c:pt>
                <c:pt idx="2">
                  <c:v>130</c:v>
                </c:pt>
                <c:pt idx="3">
                  <c:v>150</c:v>
                </c:pt>
                <c:pt idx="4">
                  <c:v>123</c:v>
                </c:pt>
                <c:pt idx="5">
                  <c:v>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FF2-4B8D-98E7-F2ACF8E04D8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Narcolepsy &amp; Cataplexy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'Narcolepsy Cataplexy'!$A$2</c:f>
              <c:strCache>
                <c:ptCount val="1"/>
                <c:pt idx="0">
                  <c:v>Narcolepsy &amp; Cataplexy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FA4-44A1-83BC-B1414E757622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FA4-44A1-83BC-B1414E75762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FA4-44A1-83BC-B1414E757622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FA4-44A1-83BC-B1414E75762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FA4-44A1-83BC-B1414E757622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4FA4-44A1-83BC-B1414E757622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A4-44A1-83BC-B1414E757622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A4-44A1-83BC-B1414E757622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A4-44A1-83BC-B1414E757622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FA4-44A1-83BC-B1414E757622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FA4-44A1-83BC-B1414E757622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FA4-44A1-83BC-B1414E7576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('Narcolepsy Cataplexy'!$B$1:$F$1,'Narcolepsy Cataplexy'!$H$1)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('Narcolepsy Cataplexy'!$B$2:$F$2,'Narcolepsy Cataplexy'!$H$2)</c:f>
              <c:numCache>
                <c:formatCode>#,##0</c:formatCode>
                <c:ptCount val="6"/>
                <c:pt idx="0">
                  <c:v>995</c:v>
                </c:pt>
                <c:pt idx="1">
                  <c:v>898</c:v>
                </c:pt>
                <c:pt idx="2">
                  <c:v>864</c:v>
                </c:pt>
                <c:pt idx="3">
                  <c:v>830</c:v>
                </c:pt>
                <c:pt idx="4">
                  <c:v>766</c:v>
                </c:pt>
                <c:pt idx="5">
                  <c:v>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FA4-44A1-83BC-B1414E75762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Rhabdomyolysis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Rhabdomyolysis!$A$2</c:f>
              <c:strCache>
                <c:ptCount val="1"/>
                <c:pt idx="0">
                  <c:v>Rhabdomyolysis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E6C-42E2-9C2B-7AD1927CD424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E6C-42E2-9C2B-7AD1927CD42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E6C-42E2-9C2B-7AD1927CD424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E6C-42E2-9C2B-7AD1927CD42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E6C-42E2-9C2B-7AD1927CD424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E6C-42E2-9C2B-7AD1927CD424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6C-42E2-9C2B-7AD1927CD424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6C-42E2-9C2B-7AD1927CD424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6C-42E2-9C2B-7AD1927CD424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E6C-42E2-9C2B-7AD1927CD424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E6C-42E2-9C2B-7AD1927CD424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6C-42E2-9C2B-7AD1927CD4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(Rhabdomyolysis!$B$1:$F$1,Rhabdomyolysis!$H$1)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(Rhabdomyolysis!$B$2:$F$2,Rhabdomyolysis!$H$2)</c:f>
              <c:numCache>
                <c:formatCode>#,##0</c:formatCode>
                <c:ptCount val="6"/>
                <c:pt idx="0">
                  <c:v>706</c:v>
                </c:pt>
                <c:pt idx="1">
                  <c:v>696</c:v>
                </c:pt>
                <c:pt idx="2">
                  <c:v>740</c:v>
                </c:pt>
                <c:pt idx="3">
                  <c:v>755</c:v>
                </c:pt>
                <c:pt idx="4">
                  <c:v>669</c:v>
                </c:pt>
                <c:pt idx="5">
                  <c:v>5162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E6C-42E2-9C2B-7AD1927CD42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Multiple Sclerosis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'Multiple Sclerosis'!$A$2</c:f>
              <c:strCache>
                <c:ptCount val="1"/>
                <c:pt idx="0">
                  <c:v>Multiple Sclerosis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A60-4025-9ACC-CC2173013D10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A60-4025-9ACC-CC2173013D10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A60-4025-9ACC-CC2173013D10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A60-4025-9ACC-CC2173013D1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A60-4025-9ACC-CC2173013D10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DA60-4025-9ACC-CC2173013D10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60-4025-9ACC-CC2173013D10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60-4025-9ACC-CC2173013D10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60-4025-9ACC-CC2173013D10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60-4025-9ACC-CC2173013D10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A60-4025-9ACC-CC2173013D10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A60-4025-9ACC-CC2173013D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('Multiple Sclerosis'!$B$1:$F$1,'Multiple Sclerosis'!$H$1)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('Multiple Sclerosis'!$B$2:$F$2,'Multiple Sclerosis'!$H$2)</c:f>
              <c:numCache>
                <c:formatCode>#,##0</c:formatCode>
                <c:ptCount val="6"/>
                <c:pt idx="0">
                  <c:v>479</c:v>
                </c:pt>
                <c:pt idx="1">
                  <c:v>391</c:v>
                </c:pt>
                <c:pt idx="2">
                  <c:v>367</c:v>
                </c:pt>
                <c:pt idx="3">
                  <c:v>400</c:v>
                </c:pt>
                <c:pt idx="4">
                  <c:v>385</c:v>
                </c:pt>
                <c:pt idx="5">
                  <c:v>2750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A60-4025-9ACC-CC2173013D1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Migraine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Migraine!$A$2</c:f>
              <c:strCache>
                <c:ptCount val="1"/>
                <c:pt idx="0">
                  <c:v>Migraine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029-4DA5-A2A3-7AB0651D62AC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029-4DA5-A2A3-7AB0651D62AC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029-4DA5-A2A3-7AB0651D62AC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29-4DA5-A2A3-7AB0651D62A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29-4DA5-A2A3-7AB0651D62AC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29-4DA5-A2A3-7AB0651D62AC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29-4DA5-A2A3-7AB0651D62AC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29-4DA5-A2A3-7AB0651D62AC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29-4DA5-A2A3-7AB0651D62AC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29-4DA5-A2A3-7AB0651D62AC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29-4DA5-A2A3-7AB0651D62AC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29-4DA5-A2A3-7AB0651D62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(Migraine!$B$1:$F$1,Migraine!$H$1)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(Migraine!$B$2:$F$2,Migraine!$H$2)</c:f>
              <c:numCache>
                <c:formatCode>#,##0</c:formatCode>
                <c:ptCount val="6"/>
                <c:pt idx="0">
                  <c:v>15734</c:v>
                </c:pt>
                <c:pt idx="1">
                  <c:v>15714</c:v>
                </c:pt>
                <c:pt idx="2">
                  <c:v>16462</c:v>
                </c:pt>
                <c:pt idx="3">
                  <c:v>17116</c:v>
                </c:pt>
                <c:pt idx="4">
                  <c:v>16331</c:v>
                </c:pt>
                <c:pt idx="5">
                  <c:v>73490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029-4DA5-A2A3-7AB0651D62A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Number of</a:t>
            </a:r>
            <a:r>
              <a:rPr lang="en-US" b="1" baseline="0"/>
              <a:t> Blood Disorder Reports By Year</a:t>
            </a:r>
          </a:p>
          <a:p>
            <a:pPr>
              <a:defRPr/>
            </a:pPr>
            <a:r>
              <a:rPr lang="en-US" sz="1200" b="1" baseline="0"/>
              <a:t>Data Source - Department of Defense (DMED)</a:t>
            </a:r>
            <a:endParaRPr lang="en-US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'Blood Disorders'!$A$2</c:f>
              <c:strCache>
                <c:ptCount val="1"/>
                <c:pt idx="0">
                  <c:v>Blood Disorders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3CE-4EC0-974E-B6606137139F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3CE-4EC0-974E-B6606137139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3CE-4EC0-974E-B6606137139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3CE-4EC0-974E-B6606137139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3CE-4EC0-974E-B6606137139F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E3CE-4EC0-974E-B6606137139F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CE-4EC0-974E-B6606137139F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CE-4EC0-974E-B6606137139F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CE-4EC0-974E-B6606137139F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3CE-4EC0-974E-B6606137139F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3CE-4EC0-974E-B6606137139F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3CE-4EC0-974E-B660613713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('Blood Disorders'!$B$1:$F$1,'Blood Disorders'!$H$1)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('Blood Disorders'!$B$2:$F$2,'Blood Disorders'!$H$2)</c:f>
              <c:numCache>
                <c:formatCode>#,##0</c:formatCode>
                <c:ptCount val="6"/>
                <c:pt idx="0">
                  <c:v>11533</c:v>
                </c:pt>
                <c:pt idx="1">
                  <c:v>11122</c:v>
                </c:pt>
                <c:pt idx="2">
                  <c:v>10851</c:v>
                </c:pt>
                <c:pt idx="3">
                  <c:v>11773</c:v>
                </c:pt>
                <c:pt idx="4">
                  <c:v>11429</c:v>
                </c:pt>
                <c:pt idx="5">
                  <c:v>34486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3CE-4EC0-974E-B6606137139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Diseases &amp; Injuries Reported By Year (Hospitalization)</a:t>
            </a:r>
          </a:p>
          <a:p>
            <a:pPr>
              <a:defRPr/>
            </a:pPr>
            <a:r>
              <a:rPr lang="en-US" sz="1200" baseline="0"/>
              <a:t>Data Source - Department of Defense (DMED) - Date Obtained 1.31.2022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Diseases &amp; Injuries (Hosp)'!$J$2</c:f>
              <c:strCache>
                <c:ptCount val="1"/>
                <c:pt idx="0">
                  <c:v>All disease and injuries (Hos)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58-491D-A061-7496AE79318B}"/>
              </c:ext>
            </c:extLst>
          </c:dPt>
          <c:dLbls>
            <c:dLbl>
              <c:idx val="1"/>
              <c:layout>
                <c:manualLayout>
                  <c:x val="0"/>
                  <c:y val="0.1188401218366222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58-491D-A061-7496AE79318B}"/>
                </c:ext>
              </c:extLst>
            </c:dLbl>
            <c:dLbl>
              <c:idx val="2"/>
              <c:layout>
                <c:manualLayout>
                  <c:x val="0"/>
                  <c:y val="8.02598749230420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58-491D-A061-7496AE79318B}"/>
                </c:ext>
              </c:extLst>
            </c:dLbl>
            <c:dLbl>
              <c:idx val="3"/>
              <c:layout>
                <c:manualLayout>
                  <c:x val="0"/>
                  <c:y val="9.56919736884740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58-491D-A061-7496AE79318B}"/>
                </c:ext>
              </c:extLst>
            </c:dLbl>
            <c:dLbl>
              <c:idx val="4"/>
              <c:layout>
                <c:manualLayout>
                  <c:x val="0"/>
                  <c:y val="0.1574203687502025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58-491D-A061-7496AE79318B}"/>
                </c:ext>
              </c:extLst>
            </c:dLbl>
            <c:dLbl>
              <c:idx val="5"/>
              <c:layout>
                <c:manualLayout>
                  <c:x val="-1.0202070978046071E-16"/>
                  <c:y val="5.273646349760891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58-491D-A061-7496AE7931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('All Diseases &amp; Injuries (Hosp)'!$K$1:$O$1,'All Diseases &amp; Injuries (Hosp)'!$Q$1)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('All Diseases &amp; Injuries (Hosp)'!$K$2:$O$2,'All Diseases &amp; Injuries (Hosp)'!$Q$2)</c:f>
              <c:numCache>
                <c:formatCode>#,##0</c:formatCode>
                <c:ptCount val="6"/>
                <c:pt idx="0">
                  <c:v>69221</c:v>
                </c:pt>
                <c:pt idx="1">
                  <c:v>68576</c:v>
                </c:pt>
                <c:pt idx="2">
                  <c:v>66131</c:v>
                </c:pt>
                <c:pt idx="3">
                  <c:v>68732</c:v>
                </c:pt>
                <c:pt idx="4">
                  <c:v>63420</c:v>
                </c:pt>
                <c:pt idx="5">
                  <c:v>54776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B58-491D-A061-7496AE79318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Hypertension (High Blood Pressure)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Hypertension!$A$2</c:f>
              <c:strCache>
                <c:ptCount val="1"/>
                <c:pt idx="0">
                  <c:v>Hypertension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ABD-4D03-8B8A-0D567BA7966E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ABD-4D03-8B8A-0D567BA7966E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ABD-4D03-8B8A-0D567BA7966E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ABD-4D03-8B8A-0D567BA7966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AABD-4D03-8B8A-0D567BA7966E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AABD-4D03-8B8A-0D567BA7966E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BD-4D03-8B8A-0D567BA7966E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BD-4D03-8B8A-0D567BA7966E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BD-4D03-8B8A-0D567BA7966E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BD-4D03-8B8A-0D567BA7966E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BD-4D03-8B8A-0D567BA7966E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BD-4D03-8B8A-0D567BA796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(Hypertension!$B$1:$F$1,Hypertension!$H$1)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(Hypertension!$B$2:$F$2,Hypertension!$H$2)</c:f>
              <c:numCache>
                <c:formatCode>#,##0</c:formatCode>
                <c:ptCount val="6"/>
                <c:pt idx="0">
                  <c:v>2308</c:v>
                </c:pt>
                <c:pt idx="1">
                  <c:v>2323</c:v>
                </c:pt>
                <c:pt idx="2">
                  <c:v>2363</c:v>
                </c:pt>
                <c:pt idx="3">
                  <c:v>2392</c:v>
                </c:pt>
                <c:pt idx="4">
                  <c:v>2415</c:v>
                </c:pt>
                <c:pt idx="5">
                  <c:v>53846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BD-4D03-8B8A-0D567BA7966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Cerebral Infarct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'Cerebral Infarct'!$A$2</c:f>
              <c:strCache>
                <c:ptCount val="1"/>
                <c:pt idx="0">
                  <c:v>Cerebral Infarct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359-43DE-AA9F-3742A48F820E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359-43DE-AA9F-3742A48F820E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359-43DE-AA9F-3742A48F820E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359-43DE-AA9F-3742A48F820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359-43DE-AA9F-3742A48F820E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2359-43DE-AA9F-3742A48F820E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59-43DE-AA9F-3742A48F820E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59-43DE-AA9F-3742A48F820E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59-43DE-AA9F-3742A48F820E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59-43DE-AA9F-3742A48F820E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59-43DE-AA9F-3742A48F820E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59-43DE-AA9F-3742A48F82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('Cerebral Infarct'!$B$1:$F$1,'Cerebral Infarct'!$H$1)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('Cerebral Infarct'!$B$2:$F$2,'Cerebral Infarct'!$H$2)</c:f>
              <c:numCache>
                <c:formatCode>#,##0</c:formatCode>
                <c:ptCount val="6"/>
                <c:pt idx="0">
                  <c:v>887</c:v>
                </c:pt>
                <c:pt idx="1">
                  <c:v>848</c:v>
                </c:pt>
                <c:pt idx="2">
                  <c:v>858</c:v>
                </c:pt>
                <c:pt idx="3">
                  <c:v>888</c:v>
                </c:pt>
                <c:pt idx="4">
                  <c:v>887</c:v>
                </c:pt>
                <c:pt idx="5">
                  <c:v>3438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359-43DE-AA9F-3742A48F820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Diseases of the Nervous System By Year</a:t>
            </a:r>
          </a:p>
          <a:p>
            <a:pPr>
              <a:defRPr/>
            </a:pPr>
            <a:r>
              <a:rPr lang="en-US" sz="1200" baseline="0"/>
              <a:t>Data Source - Department of Defense (DMED) - 1.19.2022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'Nervous System'!$A$2</c:f>
              <c:strCache>
                <c:ptCount val="1"/>
                <c:pt idx="0">
                  <c:v>Diseases of the Nervous System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F2E-4900-A890-E5387147EAAA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F2E-4900-A890-E5387147EAA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F2E-4900-A890-E5387147EAAA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F2E-4900-A890-E5387147EAA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F2E-4900-A890-E5387147EAAA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F2E-4900-A890-E5387147EAAA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2E-4900-A890-E5387147EAAA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2E-4900-A890-E5387147EAAA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2E-4900-A890-E5387147EAAA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2E-4900-A890-E5387147EAAA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2E-4900-A890-E5387147EAAA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2E-4900-A890-E5387147EA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('Nervous System'!$B$1:$F$1,'Nervous System'!$H$1)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('Nervous System'!$B$2:$F$2,'Nervous System'!$H$2)</c:f>
              <c:numCache>
                <c:formatCode>#,##0</c:formatCode>
                <c:ptCount val="6"/>
                <c:pt idx="0">
                  <c:v>82435</c:v>
                </c:pt>
                <c:pt idx="1">
                  <c:v>81998</c:v>
                </c:pt>
                <c:pt idx="2">
                  <c:v>81382</c:v>
                </c:pt>
                <c:pt idx="3">
                  <c:v>85012</c:v>
                </c:pt>
                <c:pt idx="4">
                  <c:v>80786</c:v>
                </c:pt>
                <c:pt idx="5">
                  <c:v>863013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F2E-4900-A890-E5387147EAA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Diseases of the Nervous System By Year</a:t>
            </a:r>
          </a:p>
          <a:p>
            <a:pPr>
              <a:defRPr/>
            </a:pPr>
            <a:r>
              <a:rPr lang="en-US" sz="1200" baseline="0"/>
              <a:t>Data Source - Department of Defense (DMED) - 1.31.2022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'Nervous System'!$J$2</c:f>
              <c:strCache>
                <c:ptCount val="1"/>
                <c:pt idx="0">
                  <c:v>Diseases of the Nervous System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E4-4E51-9ACB-47D24535B1B6}"/>
              </c:ext>
            </c:extLst>
          </c:dPt>
          <c:dLbls>
            <c:dLbl>
              <c:idx val="5"/>
              <c:layout>
                <c:manualLayout>
                  <c:x val="1.3912075681690689E-3"/>
                  <c:y val="-9.76070120864524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E4-4E51-9ACB-47D24535B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('Nervous System'!$K$1:$O$1,'Nervous System'!$Q$1)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('Nervous System'!$K$2:$O$2,'Nervous System'!$Q$2)</c:f>
              <c:numCache>
                <c:formatCode>#,##0</c:formatCode>
                <c:ptCount val="6"/>
                <c:pt idx="0">
                  <c:v>850652</c:v>
                </c:pt>
                <c:pt idx="1">
                  <c:v>904302</c:v>
                </c:pt>
                <c:pt idx="2">
                  <c:v>881509</c:v>
                </c:pt>
                <c:pt idx="3">
                  <c:v>994596</c:v>
                </c:pt>
                <c:pt idx="4">
                  <c:v>944293</c:v>
                </c:pt>
                <c:pt idx="5">
                  <c:v>863013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E4-4E51-9ACB-47D24535B1B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Malignant Neuroendocrine Tumor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- 1.19.2022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'Malignant Neuro Tumors'!$A$2</c:f>
              <c:strCache>
                <c:ptCount val="1"/>
                <c:pt idx="0">
                  <c:v>Malignant Neuroendocrine tumors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A08-4360-AA26-E6BBBF5E8724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A08-4360-AA26-E6BBBF5E872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A08-4360-AA26-E6BBBF5E8724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A08-4360-AA26-E6BBBF5E872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AA08-4360-AA26-E6BBBF5E8724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AA08-4360-AA26-E6BBBF5E8724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08-4360-AA26-E6BBBF5E8724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08-4360-AA26-E6BBBF5E8724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08-4360-AA26-E6BBBF5E8724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08-4360-AA26-E6BBBF5E8724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08-4360-AA26-E6BBBF5E8724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08-4360-AA26-E6BBBF5E8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('Malignant Neuro Tumors'!$B$1:$F$1,'Malignant Neuro Tumors'!$H$1)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('Malignant Neuro Tumors'!$B$2:$F$2,'Malignant Neuro Tumors'!$H$2)</c:f>
              <c:numCache>
                <c:formatCode>#,##0</c:formatCode>
                <c:ptCount val="6"/>
                <c:pt idx="0">
                  <c:v>167</c:v>
                </c:pt>
                <c:pt idx="1">
                  <c:v>135</c:v>
                </c:pt>
                <c:pt idx="2">
                  <c:v>98</c:v>
                </c:pt>
                <c:pt idx="3">
                  <c:v>113</c:v>
                </c:pt>
                <c:pt idx="4">
                  <c:v>117</c:v>
                </c:pt>
                <c:pt idx="5">
                  <c:v>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08-4360-AA26-E6BBBF5E872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Malignant Neuroendocrine Tumor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- 1.31.2022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'Malignant Neuro Tumors'!$J$2</c:f>
              <c:strCache>
                <c:ptCount val="1"/>
                <c:pt idx="0">
                  <c:v>Malignant Neuroendocrine tumors</c:v>
                </c:pt>
              </c:strCache>
            </c:strRef>
          </c:tx>
          <c:spPr>
            <a:solidFill>
              <a:srgbClr val="00B0F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B9-411C-8ED3-B453DE26D076}"/>
              </c:ext>
            </c:extLst>
          </c:dPt>
          <c:dLbls>
            <c:dLbl>
              <c:idx val="5"/>
              <c:layout>
                <c:manualLayout>
                  <c:x val="1.3912075681690689E-3"/>
                  <c:y val="-9.76070120864524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B9-411C-8ED3-B453DE26D0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('Malignant Neuro Tumors'!$K$1:$O$1,'Malignant Neuro Tumors'!$Q$1)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('Malignant Neuro Tumors'!$K$2:$O$2,'Malignant Neuro Tumors'!$Q$2)</c:f>
              <c:numCache>
                <c:formatCode>#,##0</c:formatCode>
                <c:ptCount val="6"/>
                <c:pt idx="0">
                  <c:v>421</c:v>
                </c:pt>
                <c:pt idx="1">
                  <c:v>464</c:v>
                </c:pt>
                <c:pt idx="2">
                  <c:v>324</c:v>
                </c:pt>
                <c:pt idx="3">
                  <c:v>326</c:v>
                </c:pt>
                <c:pt idx="4">
                  <c:v>332</c:v>
                </c:pt>
                <c:pt idx="5">
                  <c:v>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B9-411C-8ED3-B453DE26D07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Number of</a:t>
            </a:r>
            <a:r>
              <a:rPr lang="en-US" baseline="0"/>
              <a:t> Acute Myocardial Infarct Reports By Year</a:t>
            </a:r>
          </a:p>
          <a:p>
            <a:pPr>
              <a:defRPr/>
            </a:pPr>
            <a:r>
              <a:rPr lang="en-US" sz="1200" baseline="0"/>
              <a:t>Data Source - Department of Defense (DMED) - 1.10.2022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689946936933382E-2"/>
          <c:y val="0.14821254982016138"/>
          <c:w val="0.94500676981320575"/>
          <c:h val="0.78513799779657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'Acute Myocardial Infarct'!$A$2</c:f>
              <c:strCache>
                <c:ptCount val="1"/>
                <c:pt idx="0">
                  <c:v>Acute myocardial infarct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843-4E88-A6FF-D3AE5EDD64A2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843-4E88-A6FF-D3AE5EDD64A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843-4E88-A6FF-D3AE5EDD64A2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843-4E88-A6FF-D3AE5EDD64A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>
                  <a:alpha val="85000"/>
                </a:srgb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843-4E88-A6FF-D3AE5EDD64A2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843-4E88-A6FF-D3AE5EDD64A2}"/>
              </c:ext>
            </c:extLst>
          </c:dPt>
          <c:dLbls>
            <c:dLbl>
              <c:idx val="0"/>
              <c:layout>
                <c:manualLayout>
                  <c:x val="0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43-4E88-A6FF-D3AE5EDD64A2}"/>
                </c:ext>
              </c:extLst>
            </c:dLbl>
            <c:dLbl>
              <c:idx val="1"/>
              <c:layout>
                <c:manualLayout>
                  <c:x val="-5.1010354890230356E-17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43-4E88-A6FF-D3AE5EDD64A2}"/>
                </c:ext>
              </c:extLst>
            </c:dLbl>
            <c:dLbl>
              <c:idx val="2"/>
              <c:layout>
                <c:manualLayout>
                  <c:x val="-1.0202070978046071E-16"/>
                  <c:y val="5.96837432357992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43-4E88-A6FF-D3AE5EDD64A2}"/>
                </c:ext>
              </c:extLst>
            </c:dLbl>
            <c:dLbl>
              <c:idx val="3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43-4E88-A6FF-D3AE5EDD64A2}"/>
                </c:ext>
              </c:extLst>
            </c:dLbl>
            <c:dLbl>
              <c:idx val="4"/>
              <c:layout>
                <c:manualLayout>
                  <c:x val="-1.0202070978046071E-16"/>
                  <c:y val="6.225575969670457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43-4E88-A6FF-D3AE5EDD64A2}"/>
                </c:ext>
              </c:extLst>
            </c:dLbl>
            <c:dLbl>
              <c:idx val="5"/>
              <c:layout>
                <c:manualLayout>
                  <c:x val="-1.0202070978046071E-16"/>
                  <c:y val="-2.04465182592918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43-4E88-A6FF-D3AE5EDD64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28575" cap="rnd">
                <a:solidFill>
                  <a:schemeClr val="tx1"/>
                </a:solidFill>
                <a:headEnd type="oval" w="med" len="med"/>
                <a:tailEnd type="triangle" w="lg" len="lg"/>
              </a:ln>
              <a:effectLst/>
            </c:spPr>
            <c:trendlineType val="poly"/>
            <c:order val="6"/>
            <c:dispRSqr val="0"/>
            <c:dispEq val="0"/>
          </c:trendline>
          <c:cat>
            <c:strRef>
              <c:f>('Acute Myocardial Infarct'!$B$1:$F$1,'Acute Myocardial Infarct'!$H$1)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 (Partial)</c:v>
                </c:pt>
              </c:strCache>
            </c:strRef>
          </c:cat>
          <c:val>
            <c:numRef>
              <c:f>('Acute Myocardial Infarct'!$B$2:$F$2,'Acute Myocardial Infarct'!$H$2)</c:f>
              <c:numCache>
                <c:formatCode>#,##0</c:formatCode>
                <c:ptCount val="6"/>
                <c:pt idx="0">
                  <c:v>324</c:v>
                </c:pt>
                <c:pt idx="1">
                  <c:v>370</c:v>
                </c:pt>
                <c:pt idx="2">
                  <c:v>376</c:v>
                </c:pt>
                <c:pt idx="3">
                  <c:v>366</c:v>
                </c:pt>
                <c:pt idx="4">
                  <c:v>372</c:v>
                </c:pt>
                <c:pt idx="5">
                  <c:v>1650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843-4E88-A6FF-D3AE5EDD64A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98245304"/>
        <c:axId val="498247272"/>
      </c:barChart>
      <c:catAx>
        <c:axId val="4982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7272"/>
        <c:crosses val="autoZero"/>
        <c:auto val="1"/>
        <c:lblAlgn val="ctr"/>
        <c:lblOffset val="100"/>
        <c:noMultiLvlLbl val="0"/>
      </c:catAx>
      <c:valAx>
        <c:axId val="4982472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003E1F-A858-4951-9CE7-33D5D1C3CF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803EB6-5CD7-475B-81CD-BD1FBD3B8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A07280-914C-4AF4-BB33-779B50E696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D3F7FD-430D-4833-96A9-BFD2989B2F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276.1%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0.53756</cdr:x>
      <cdr:y>0.22994</cdr:y>
    </cdr:from>
    <cdr:to>
      <cdr:x>0.85809</cdr:x>
      <cdr:y>0.39197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07227" y="1135364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32.5%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A5180C-A89D-40FD-98FA-BDDFDFD598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AA71B8-189E-42F3-B024-41F1677D2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343.5%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0.67947</cdr:x>
      <cdr:y>0.07252</cdr:y>
    </cdr:from>
    <cdr:to>
      <cdr:x>1</cdr:x>
      <cdr:y>0.23456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6202718" y="358110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2.4%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857BD3-861D-4194-900A-227BAC6B6F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87F23E-240A-4A40-BEA0-FAE10F02AE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184.3%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0.55091</cdr:x>
      <cdr:y>0.16512</cdr:y>
    </cdr:from>
    <cdr:to>
      <cdr:x>0.87144</cdr:x>
      <cdr:y>0.32716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29147" y="815324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125.7%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0536B9-4DD4-409F-8B81-E0199E9929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69CE48-73C4-4300-94C2-CBE2E2D27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0.55593</cdr:x>
      <cdr:y>0.30247</cdr:y>
    </cdr:from>
    <cdr:to>
      <cdr:x>0.87646</cdr:x>
      <cdr:y>0.46451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74920" y="1493520"/>
          <a:ext cx="2926080" cy="800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988.3%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70.3%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0.67946</cdr:x>
      <cdr:y>0.08333</cdr:y>
    </cdr:from>
    <cdr:to>
      <cdr:x>0.99999</cdr:x>
      <cdr:y>0.24537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6202613" y="411450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0.3%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1ECDAB-2078-43A8-AF36-A7EC531CFF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EB59DC-1C46-4AA6-8848-94B4A5334C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260.4%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0.53839</cdr:x>
      <cdr:y>0.13271</cdr:y>
    </cdr:from>
    <cdr:to>
      <cdr:x>0.85892</cdr:x>
      <cdr:y>0.29475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14863" y="655294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14.2%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3D5618-B2D2-4E63-8082-41206A85D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905167-8973-4889-824A-90574C1E31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86.7%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0.67947</cdr:x>
      <cdr:y>0.09567</cdr:y>
    </cdr:from>
    <cdr:to>
      <cdr:x>1</cdr:x>
      <cdr:y>0.25771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6202718" y="472410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5.1%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B58D8B-00A0-49B3-AEC2-F4B4724935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CBBC75-6360-4FCF-8516-FAE3744384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226.5%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0.67947</cdr:x>
      <cdr:y>0.20216</cdr:y>
    </cdr:from>
    <cdr:to>
      <cdr:x>1</cdr:x>
      <cdr:y>0.3642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6202719" y="998224"/>
          <a:ext cx="2926041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3.0% Percent Decrease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226.5%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466218-B0FA-4506-B771-3399D69555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0.54424</cdr:x>
      <cdr:y>0.26698</cdr:y>
    </cdr:from>
    <cdr:to>
      <cdr:x>0.86477</cdr:x>
      <cdr:y>0.42902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8272" y="1318264"/>
          <a:ext cx="2926041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2,360.5%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6A1FA0-7BA9-4BDE-BE20-7F3FE0FA45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0.54424</cdr:x>
      <cdr:y>0.26698</cdr:y>
    </cdr:from>
    <cdr:to>
      <cdr:x>0.86477</cdr:x>
      <cdr:y>0.42902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8272" y="1318264"/>
          <a:ext cx="2926041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226.9%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8C7306-49F2-423A-AEC8-0692383FE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0.55092</cdr:x>
      <cdr:y>0.26389</cdr:y>
    </cdr:from>
    <cdr:to>
      <cdr:x>0.87145</cdr:x>
      <cdr:y>0.42593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29232" y="1303024"/>
          <a:ext cx="2926041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218.0%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D44650-F3EF-4AAB-A8F9-F51A12B9CB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0.54424</cdr:x>
      <cdr:y>0.26698</cdr:y>
    </cdr:from>
    <cdr:to>
      <cdr:x>0.86477</cdr:x>
      <cdr:y>0.42902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8272" y="1318264"/>
          <a:ext cx="2926041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476.7%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F1D66C-9E80-45AC-AA6D-8929DB9190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F05AA0-C601-4192-AD15-2558573BA7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433232-BBA7-4887-8FA1-96562C93A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0.54424</cdr:x>
      <cdr:y>0.26698</cdr:y>
    </cdr:from>
    <cdr:to>
      <cdr:x>0.86477</cdr:x>
      <cdr:y>0.42902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8272" y="1318264"/>
          <a:ext cx="2926041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468.8%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DE6C53-9F0B-41AA-B8CB-06CF7233D9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0.55259</cdr:x>
      <cdr:y>0.28858</cdr:y>
    </cdr:from>
    <cdr:to>
      <cdr:x>0.87312</cdr:x>
      <cdr:y>0.45062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44436" y="1424963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297.9%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155A87-B3A3-496B-B157-CB37838966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0.55091</cdr:x>
      <cdr:y>0.26851</cdr:y>
    </cdr:from>
    <cdr:to>
      <cdr:x>0.87144</cdr:x>
      <cdr:y>0.43055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29158" y="132585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419.4%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083021-C789-4420-BF52-338BFB8BC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0.55091</cdr:x>
      <cdr:y>0.26851</cdr:y>
    </cdr:from>
    <cdr:to>
      <cdr:x>0.87144</cdr:x>
      <cdr:y>0.43055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29158" y="132585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221.5%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5AAF80-8D4A-4278-9CC8-AC319231B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0.55091</cdr:x>
      <cdr:y>0.26851</cdr:y>
    </cdr:from>
    <cdr:to>
      <cdr:x>0.87144</cdr:x>
      <cdr:y>0.43055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29158" y="132585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299.8%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1B0D90-1A95-4A92-B10B-D539AF766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0.54424</cdr:x>
      <cdr:y>0.13889</cdr:y>
    </cdr:from>
    <cdr:to>
      <cdr:x>0.86477</cdr:x>
      <cdr:y>0.30093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8272" y="685804"/>
          <a:ext cx="2926041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36.8%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0.67947</cdr:x>
      <cdr:y>0.13888</cdr:y>
    </cdr:from>
    <cdr:to>
      <cdr:x>1</cdr:x>
      <cdr:y>0.30092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6202718" y="68577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-10.0%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A8BF73-E163-4D48-9ED4-FE50D6030C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0.55091</cdr:x>
      <cdr:y>0.26851</cdr:y>
    </cdr:from>
    <cdr:to>
      <cdr:x>0.87144</cdr:x>
      <cdr:y>0.43055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29158" y="132585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320.4%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822A15-1D1B-4D40-91A0-2E1EE3AB4D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0.54424</cdr:x>
      <cdr:y>0.26698</cdr:y>
    </cdr:from>
    <cdr:to>
      <cdr:x>0.86477</cdr:x>
      <cdr:y>0.42902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8272" y="1318264"/>
          <a:ext cx="2926041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520.0%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5EC842-9860-4622-A119-7DF1317640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0.54341</cdr:x>
      <cdr:y>0.30247</cdr:y>
    </cdr:from>
    <cdr:to>
      <cdr:x>0.86394</cdr:x>
      <cdr:y>0.46451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0616" y="1493543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494.1%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DEEF58-9DCB-414D-BEB9-4725F30E37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0.54341</cdr:x>
      <cdr:y>0.30864</cdr:y>
    </cdr:from>
    <cdr:to>
      <cdr:x>0.86394</cdr:x>
      <cdr:y>0.47068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0659" y="1524004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297.6%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797FFA-7C68-4515-890B-8E162E060E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0.67947</cdr:x>
      <cdr:y>0.13272</cdr:y>
    </cdr:from>
    <cdr:to>
      <cdr:x>1</cdr:x>
      <cdr:y>0.29476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6202719" y="655318"/>
          <a:ext cx="2926041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13.6% Percent Decrease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0.54591</cdr:x>
      <cdr:y>0.28704</cdr:y>
    </cdr:from>
    <cdr:to>
      <cdr:x>0.86644</cdr:x>
      <cdr:y>0.44908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83519" y="1417310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351.7%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C3D764-DF58-4AEC-A928-BE8C7711D3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0.54341</cdr:x>
      <cdr:y>0.30864</cdr:y>
    </cdr:from>
    <cdr:to>
      <cdr:x>0.86394</cdr:x>
      <cdr:y>0.47068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0659" y="1524004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671.6%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4F13F9-06B1-4FC5-9738-11632F00BB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0.54341</cdr:x>
      <cdr:y>0.30864</cdr:y>
    </cdr:from>
    <cdr:to>
      <cdr:x>0.86394</cdr:x>
      <cdr:y>0.47068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60659" y="1524004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614.3%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F3EFD4-DC16-41D6-89AA-9D3F85C9D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0.54591</cdr:x>
      <cdr:y>0.28704</cdr:y>
    </cdr:from>
    <cdr:to>
      <cdr:x>0.86644</cdr:x>
      <cdr:y>0.44908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83519" y="1417310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351.7%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7C9783-D03F-4AFE-9226-571176E350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0.54674</cdr:x>
      <cdr:y>0.17592</cdr:y>
    </cdr:from>
    <cdr:to>
      <cdr:x>0.86727</cdr:x>
      <cdr:y>0.33796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4991101" y="868671"/>
          <a:ext cx="2926042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204.1%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410B0-0F5F-491D-B4F5-9C1C69947B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C2B71A-D9F2-4E5A-85B9-146371711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16</xdr:col>
      <xdr:colOff>960120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98CD03-73F6-47E1-AAF5-E3394A198C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2,129.6%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15240</xdr:rowOff>
    </xdr:from>
    <xdr:to>
      <xdr:col>8</xdr:col>
      <xdr:colOff>7620</xdr:colOff>
      <xdr:row>30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4E34C8-44F3-465B-8309-7F1FC09580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293.7%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0.54841</cdr:x>
      <cdr:y>0.26697</cdr:y>
    </cdr:from>
    <cdr:to>
      <cdr:x>0.86894</cdr:x>
      <cdr:y>0.42901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5006298" y="1318231"/>
          <a:ext cx="2926042" cy="800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968.3% Percent Increase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0.67947</cdr:x>
      <cdr:y>0.12653</cdr:y>
    </cdr:from>
    <cdr:to>
      <cdr:x>1</cdr:x>
      <cdr:y>0.28857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A63973-4C08-4957-A0B9-F8DD60DF7D88}"/>
            </a:ext>
          </a:extLst>
        </cdr:cNvPr>
        <cdr:cNvSpPr txBox="1"/>
      </cdr:nvSpPr>
      <cdr:spPr>
        <a:xfrm xmlns:a="http://schemas.openxmlformats.org/drawingml/2006/main">
          <a:off x="6202719" y="624786"/>
          <a:ext cx="2926041" cy="80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8.6% Percent Decrease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In Diseases</a:t>
          </a:r>
          <a:r>
            <a:rPr lang="en-US" sz="1400" b="1" baseline="0">
              <a:solidFill>
                <a:srgbClr val="C00000"/>
              </a:solidFill>
            </a:rPr>
            <a:t> &amp; Injuries Reported</a:t>
          </a:r>
        </a:p>
        <a:p xmlns:a="http://schemas.openxmlformats.org/drawingml/2006/main">
          <a:pPr algn="ctr"/>
          <a:r>
            <a:rPr lang="en-US" sz="1400" b="1">
              <a:solidFill>
                <a:srgbClr val="C00000"/>
              </a:solidFill>
            </a:rPr>
            <a:t> Comparing 2020 to 2021 (Partial)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3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7.xml"/><Relationship Id="rId1" Type="http://schemas.openxmlformats.org/officeDocument/2006/relationships/printerSettings" Target="../printerSettings/printerSettings15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9.xml"/><Relationship Id="rId1" Type="http://schemas.openxmlformats.org/officeDocument/2006/relationships/printerSettings" Target="../printerSettings/printerSettings16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1.xml"/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0BFB4-7B3C-4B08-BA89-DBAE34FA2F69}">
  <sheetPr>
    <pageSetUpPr fitToPage="1"/>
  </sheetPr>
  <dimension ref="A1:DL92"/>
  <sheetViews>
    <sheetView tabSelected="1" zoomScaleNormal="100" workbookViewId="0">
      <pane ySplit="1" topLeftCell="A18" activePane="bottomLeft" state="frozen"/>
      <selection activeCell="H1" sqref="H1"/>
      <selection pane="bottomLeft" activeCell="C32" sqref="C32"/>
    </sheetView>
  </sheetViews>
  <sheetFormatPr baseColWidth="10" defaultColWidth="8.83203125" defaultRowHeight="15" x14ac:dyDescent="0.2"/>
  <cols>
    <col min="1" max="1" width="38.83203125" style="44" customWidth="1"/>
    <col min="2" max="2" width="15.5" style="34" bestFit="1" customWidth="1"/>
    <col min="3" max="5" width="12.83203125" bestFit="1" customWidth="1"/>
    <col min="6" max="7" width="11.6640625" bestFit="1" customWidth="1"/>
    <col min="8" max="8" width="18.5" bestFit="1" customWidth="1"/>
    <col min="9" max="9" width="15.5" bestFit="1" customWidth="1"/>
    <col min="10" max="10" width="0.83203125" customWidth="1"/>
    <col min="11" max="11" width="26.5" bestFit="1" customWidth="1"/>
    <col min="12" max="12" width="0.83203125" customWidth="1"/>
    <col min="13" max="13" width="30.83203125" bestFit="1" customWidth="1"/>
    <col min="14" max="14" width="26.33203125" bestFit="1" customWidth="1"/>
    <col min="15" max="15" width="22.83203125" bestFit="1" customWidth="1"/>
    <col min="16" max="16" width="0.83203125" customWidth="1"/>
    <col min="17" max="17" width="20.6640625" bestFit="1" customWidth="1"/>
    <col min="18" max="18" width="18.5" bestFit="1" customWidth="1"/>
    <col min="19" max="19" width="16.1640625" bestFit="1" customWidth="1"/>
    <col min="20" max="20" width="17.5" bestFit="1" customWidth="1"/>
    <col min="21" max="21" width="19.5" bestFit="1" customWidth="1"/>
    <col min="22" max="22" width="0.83203125" customWidth="1"/>
    <col min="23" max="116" width="8.83203125" style="39"/>
  </cols>
  <sheetData>
    <row r="1" spans="1:116" s="62" customFormat="1" ht="17" x14ac:dyDescent="0.2">
      <c r="A1" s="57" t="s">
        <v>3</v>
      </c>
      <c r="B1" s="58" t="s">
        <v>108</v>
      </c>
      <c r="C1" s="58">
        <v>2016</v>
      </c>
      <c r="D1" s="58">
        <v>2017</v>
      </c>
      <c r="E1" s="58">
        <v>2018</v>
      </c>
      <c r="F1" s="58">
        <v>2019</v>
      </c>
      <c r="G1" s="58">
        <v>2020</v>
      </c>
      <c r="H1" s="58" t="s">
        <v>2</v>
      </c>
      <c r="I1" s="59" t="s">
        <v>97</v>
      </c>
      <c r="J1" s="60"/>
      <c r="K1" s="59" t="s">
        <v>5</v>
      </c>
      <c r="L1" s="60"/>
      <c r="M1" s="58" t="s">
        <v>1</v>
      </c>
      <c r="N1" s="58" t="s">
        <v>96</v>
      </c>
      <c r="O1" s="58" t="s">
        <v>6</v>
      </c>
      <c r="P1" s="60"/>
      <c r="Q1" s="58" t="s">
        <v>71</v>
      </c>
      <c r="R1" s="58" t="s">
        <v>72</v>
      </c>
      <c r="S1" s="58" t="s">
        <v>7</v>
      </c>
      <c r="T1" s="58" t="s">
        <v>73</v>
      </c>
      <c r="U1" s="58" t="s">
        <v>74</v>
      </c>
      <c r="V1" s="60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</row>
    <row r="2" spans="1:116" s="42" customFormat="1" ht="24" customHeight="1" x14ac:dyDescent="0.2">
      <c r="A2" s="69" t="s">
        <v>11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</row>
    <row r="3" spans="1:116" s="40" customFormat="1" ht="16" x14ac:dyDescent="0.2">
      <c r="A3" s="46" t="s">
        <v>77</v>
      </c>
      <c r="B3" s="63">
        <v>44580</v>
      </c>
      <c r="C3" s="47">
        <v>2059630</v>
      </c>
      <c r="D3" s="47">
        <v>2058379</v>
      </c>
      <c r="E3" s="47">
        <v>2022663</v>
      </c>
      <c r="F3" s="48">
        <v>2110383</v>
      </c>
      <c r="G3" s="48">
        <v>1976724</v>
      </c>
      <c r="H3" s="48">
        <f>SUM(C3:G3)</f>
        <v>10227779</v>
      </c>
      <c r="I3" s="48">
        <v>21512583</v>
      </c>
      <c r="J3" s="10"/>
      <c r="K3" s="13" t="b">
        <f>I3&gt;H3</f>
        <v>1</v>
      </c>
      <c r="L3" s="10"/>
      <c r="M3" s="49">
        <f t="shared" ref="M3:M26" si="0">(C3+D3+E3+F3+G3)/5</f>
        <v>2045555.8</v>
      </c>
      <c r="N3" s="79">
        <f>I3/M3</f>
        <v>10.516742197890666</v>
      </c>
      <c r="O3" s="14" t="b">
        <f t="shared" ref="O3:O21" si="1">I3&gt;(2*M3)</f>
        <v>1</v>
      </c>
      <c r="P3" s="10"/>
      <c r="Q3" s="50">
        <f t="shared" ref="Q3" si="2">(I3-M3)/M3</f>
        <v>9.5167421978906663</v>
      </c>
      <c r="R3" s="50">
        <f t="shared" ref="R3:R26" si="3">(I3-G3)/G3</f>
        <v>9.8829472399788738</v>
      </c>
      <c r="S3" s="50">
        <f t="shared" ref="S3:S26" si="4">MAX(Q3,R3)</f>
        <v>9.8829472399788738</v>
      </c>
      <c r="T3" s="16" t="b">
        <f>S3&gt;200%</f>
        <v>1</v>
      </c>
      <c r="U3" s="52" t="b">
        <f t="shared" ref="U3:U26" si="5">S3&gt;1000%</f>
        <v>0</v>
      </c>
      <c r="V3" s="10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</row>
    <row r="4" spans="1:116" s="40" customFormat="1" ht="16" x14ac:dyDescent="0.2">
      <c r="A4" s="86" t="s">
        <v>77</v>
      </c>
      <c r="B4" s="87">
        <v>44592</v>
      </c>
      <c r="C4" s="94">
        <v>22507785</v>
      </c>
      <c r="D4" s="94">
        <v>22666188</v>
      </c>
      <c r="E4" s="94">
        <v>21901174</v>
      </c>
      <c r="F4" s="94">
        <v>23671412</v>
      </c>
      <c r="G4" s="94">
        <v>22182148</v>
      </c>
      <c r="H4" s="13">
        <f>SUM(C4:G4)</f>
        <v>112928707</v>
      </c>
      <c r="I4" s="83">
        <v>21512583</v>
      </c>
      <c r="J4" s="10"/>
      <c r="K4" s="83" t="b">
        <f>I4&gt;H4</f>
        <v>0</v>
      </c>
      <c r="L4" s="10"/>
      <c r="M4" s="88">
        <f t="shared" si="0"/>
        <v>22585741.399999999</v>
      </c>
      <c r="N4" s="89">
        <f>I4/M4</f>
        <v>0.95248513737078389</v>
      </c>
      <c r="O4" s="84" t="b">
        <f t="shared" si="1"/>
        <v>0</v>
      </c>
      <c r="P4" s="10"/>
      <c r="Q4" s="85">
        <f t="shared" ref="Q4" si="6">(I4-M4)/M4</f>
        <v>-4.7514862629216087E-2</v>
      </c>
      <c r="R4" s="85">
        <f t="shared" ref="R4" si="7">(I4-G4)/G4</f>
        <v>-3.0184858562840713E-2</v>
      </c>
      <c r="S4" s="85">
        <f t="shared" ref="S4" si="8">MAX(Q4,R4)</f>
        <v>-3.0184858562840713E-2</v>
      </c>
      <c r="T4" s="85" t="b">
        <f>S4&gt;200%</f>
        <v>0</v>
      </c>
      <c r="U4" s="85" t="b">
        <f t="shared" ref="U4" si="9">S4&gt;1000%</f>
        <v>0</v>
      </c>
      <c r="V4" s="10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</row>
    <row r="5" spans="1:116" s="4" customFormat="1" ht="16" x14ac:dyDescent="0.2">
      <c r="A5" s="56" t="s">
        <v>78</v>
      </c>
      <c r="B5" s="65">
        <v>44580</v>
      </c>
      <c r="C5" s="17">
        <v>43786</v>
      </c>
      <c r="D5" s="17">
        <v>43338</v>
      </c>
      <c r="E5" s="17">
        <v>42024</v>
      </c>
      <c r="F5" s="17">
        <v>43493</v>
      </c>
      <c r="G5" s="17">
        <v>40052</v>
      </c>
      <c r="H5" s="17">
        <f t="shared" ref="H5:H21" si="10">SUM(C5:G5)</f>
        <v>212693</v>
      </c>
      <c r="I5" s="19">
        <v>54776</v>
      </c>
      <c r="J5" s="9"/>
      <c r="K5" s="18" t="b">
        <f t="shared" ref="K5:K26" si="11">I5&gt;H5</f>
        <v>0</v>
      </c>
      <c r="L5" s="9"/>
      <c r="M5" s="23">
        <f t="shared" si="0"/>
        <v>42538.6</v>
      </c>
      <c r="N5" s="82">
        <f t="shared" ref="N5" si="12">I5/M5</f>
        <v>1.2876775446300537</v>
      </c>
      <c r="O5" s="3" t="b">
        <f t="shared" si="1"/>
        <v>0</v>
      </c>
      <c r="P5" s="9"/>
      <c r="Q5" s="53">
        <f>(I5-M5)/M5</f>
        <v>0.28767754463005368</v>
      </c>
      <c r="R5" s="53">
        <f t="shared" si="3"/>
        <v>0.36762209128133427</v>
      </c>
      <c r="S5" s="53">
        <f t="shared" si="4"/>
        <v>0.36762209128133427</v>
      </c>
      <c r="T5" s="53" t="b">
        <f t="shared" ref="T5" si="13">S5&gt;200%</f>
        <v>0</v>
      </c>
      <c r="U5" s="53" t="b">
        <f t="shared" si="5"/>
        <v>0</v>
      </c>
      <c r="V5" s="9"/>
    </row>
    <row r="6" spans="1:116" s="40" customFormat="1" ht="16" x14ac:dyDescent="0.2">
      <c r="A6" s="86" t="s">
        <v>77</v>
      </c>
      <c r="B6" s="87">
        <v>44592</v>
      </c>
      <c r="C6" s="94">
        <v>69221</v>
      </c>
      <c r="D6" s="94">
        <v>68576</v>
      </c>
      <c r="E6" s="94">
        <v>66131</v>
      </c>
      <c r="F6" s="94">
        <v>68732</v>
      </c>
      <c r="G6" s="94">
        <v>63420</v>
      </c>
      <c r="H6" s="13">
        <f>SUM(C6:G6)</f>
        <v>336080</v>
      </c>
      <c r="I6" s="83">
        <v>54776</v>
      </c>
      <c r="J6" s="10"/>
      <c r="K6" s="83" t="b">
        <f>I6&gt;H6</f>
        <v>0</v>
      </c>
      <c r="L6" s="10"/>
      <c r="M6" s="88">
        <f t="shared" ref="M6" si="14">(C6+D6+E6+F6+G6)/5</f>
        <v>67216</v>
      </c>
      <c r="N6" s="89">
        <f>I6/M6</f>
        <v>0.81492501785289218</v>
      </c>
      <c r="O6" s="84" t="b">
        <f t="shared" ref="O6" si="15">I6&gt;(2*M6)</f>
        <v>0</v>
      </c>
      <c r="P6" s="10"/>
      <c r="Q6" s="85">
        <f t="shared" ref="Q6" si="16">(I6-M6)/M6</f>
        <v>-0.18507498214710782</v>
      </c>
      <c r="R6" s="85">
        <f t="shared" si="3"/>
        <v>-0.13629769788710186</v>
      </c>
      <c r="S6" s="85">
        <f t="shared" si="4"/>
        <v>-0.13629769788710186</v>
      </c>
      <c r="T6" s="85" t="b">
        <f>S6&gt;200%</f>
        <v>0</v>
      </c>
      <c r="U6" s="85" t="b">
        <f t="shared" si="5"/>
        <v>0</v>
      </c>
      <c r="V6" s="10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</row>
    <row r="7" spans="1:116" s="42" customFormat="1" ht="24" customHeight="1" x14ac:dyDescent="0.2">
      <c r="A7" s="71" t="s">
        <v>29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</row>
    <row r="8" spans="1:116" s="4" customFormat="1" ht="16" x14ac:dyDescent="0.2">
      <c r="A8" s="46" t="s">
        <v>43</v>
      </c>
      <c r="B8" s="65">
        <v>44580</v>
      </c>
      <c r="C8" s="17">
        <v>41557</v>
      </c>
      <c r="D8" s="17">
        <v>39139</v>
      </c>
      <c r="E8" s="17">
        <v>37756</v>
      </c>
      <c r="F8" s="17">
        <v>38889</v>
      </c>
      <c r="G8" s="17">
        <v>36050</v>
      </c>
      <c r="H8" s="17">
        <f>SUM(C8:G8)</f>
        <v>193391</v>
      </c>
      <c r="I8" s="19">
        <v>114645</v>
      </c>
      <c r="J8" s="9"/>
      <c r="K8" s="18" t="b">
        <f t="shared" ref="K8:K16" si="17">I8&gt;H8</f>
        <v>0</v>
      </c>
      <c r="L8" s="9"/>
      <c r="M8" s="23">
        <f t="shared" ref="M8:M16" si="18">(C8+D8+E8+F8+G8)/5</f>
        <v>38678.199999999997</v>
      </c>
      <c r="N8" s="82">
        <f>I8/M8</f>
        <v>2.9640727851864876</v>
      </c>
      <c r="O8" s="14" t="b">
        <f t="shared" ref="O8:O12" si="19">I8&gt;(2*M8)</f>
        <v>1</v>
      </c>
      <c r="P8" s="9"/>
      <c r="Q8" s="53">
        <f t="shared" ref="Q8:Q16" si="20">(I8-M8)/M8</f>
        <v>1.9640727851864876</v>
      </c>
      <c r="R8" s="53">
        <f t="shared" ref="R8:R13" si="21">(I8-G8)/G8</f>
        <v>2.1801664355062411</v>
      </c>
      <c r="S8" s="53">
        <f t="shared" ref="S8:S16" si="22">MAX(Q8,R8)</f>
        <v>2.1801664355062411</v>
      </c>
      <c r="T8" s="16" t="b">
        <f t="shared" ref="T8:T13" si="23">S8&gt;200%</f>
        <v>1</v>
      </c>
      <c r="U8" s="53" t="b">
        <f t="shared" ref="U8:U16" si="24">S8&gt;1000%</f>
        <v>0</v>
      </c>
      <c r="V8" s="9"/>
    </row>
    <row r="9" spans="1:116" s="4" customFormat="1" ht="16" x14ac:dyDescent="0.2">
      <c r="A9" s="46" t="s">
        <v>44</v>
      </c>
      <c r="B9" s="65">
        <v>44580</v>
      </c>
      <c r="C9" s="17">
        <v>660</v>
      </c>
      <c r="D9" s="17">
        <v>654</v>
      </c>
      <c r="E9" s="17">
        <v>633</v>
      </c>
      <c r="F9" s="17">
        <v>602</v>
      </c>
      <c r="G9" s="17">
        <v>704</v>
      </c>
      <c r="H9" s="17">
        <f t="shared" ref="H9:H10" si="25">SUM(C9:G9)</f>
        <v>3253</v>
      </c>
      <c r="I9" s="17">
        <v>4060</v>
      </c>
      <c r="J9" s="9"/>
      <c r="K9" s="13" t="b">
        <f t="shared" si="17"/>
        <v>1</v>
      </c>
      <c r="L9" s="9"/>
      <c r="M9" s="23">
        <f t="shared" si="18"/>
        <v>650.6</v>
      </c>
      <c r="N9" s="82">
        <f t="shared" ref="N9:N11" si="26">I9/M9</f>
        <v>6.2403934829388259</v>
      </c>
      <c r="O9" s="14" t="b">
        <f t="shared" si="19"/>
        <v>1</v>
      </c>
      <c r="P9" s="9"/>
      <c r="Q9" s="53">
        <f t="shared" si="20"/>
        <v>5.2403934829388259</v>
      </c>
      <c r="R9" s="53">
        <f t="shared" si="21"/>
        <v>4.7670454545454541</v>
      </c>
      <c r="S9" s="53">
        <f t="shared" si="22"/>
        <v>5.2403934829388259</v>
      </c>
      <c r="T9" s="16" t="b">
        <f t="shared" si="23"/>
        <v>1</v>
      </c>
      <c r="U9" s="53" t="b">
        <f t="shared" si="24"/>
        <v>0</v>
      </c>
      <c r="V9" s="9"/>
    </row>
    <row r="10" spans="1:116" s="4" customFormat="1" ht="32" x14ac:dyDescent="0.2">
      <c r="A10" s="43" t="s">
        <v>45</v>
      </c>
      <c r="B10" s="64">
        <v>44580</v>
      </c>
      <c r="C10" s="8">
        <v>550</v>
      </c>
      <c r="D10" s="8">
        <v>394</v>
      </c>
      <c r="E10" s="8">
        <v>369</v>
      </c>
      <c r="F10" s="8">
        <v>374</v>
      </c>
      <c r="G10" s="8">
        <v>372</v>
      </c>
      <c r="H10" s="8">
        <f t="shared" si="25"/>
        <v>2059</v>
      </c>
      <c r="I10" s="25">
        <v>1950</v>
      </c>
      <c r="J10" s="9"/>
      <c r="K10" s="12" t="b">
        <f t="shared" si="17"/>
        <v>0</v>
      </c>
      <c r="L10" s="9"/>
      <c r="M10" s="22">
        <f t="shared" si="18"/>
        <v>411.8</v>
      </c>
      <c r="N10" s="81">
        <f t="shared" si="26"/>
        <v>4.7353084021369591</v>
      </c>
      <c r="O10" s="14" t="b">
        <f t="shared" si="19"/>
        <v>1</v>
      </c>
      <c r="P10" s="9"/>
      <c r="Q10" s="15">
        <f t="shared" si="20"/>
        <v>3.7353084021369596</v>
      </c>
      <c r="R10" s="15">
        <f t="shared" si="21"/>
        <v>4.241935483870968</v>
      </c>
      <c r="S10" s="15">
        <f t="shared" si="22"/>
        <v>4.241935483870968</v>
      </c>
      <c r="T10" s="16" t="b">
        <f t="shared" si="23"/>
        <v>1</v>
      </c>
      <c r="U10" s="15" t="b">
        <f t="shared" si="24"/>
        <v>0</v>
      </c>
      <c r="V10" s="9"/>
    </row>
    <row r="11" spans="1:116" s="4" customFormat="1" ht="16" x14ac:dyDescent="0.2">
      <c r="A11" s="46" t="s">
        <v>46</v>
      </c>
      <c r="B11" s="65">
        <v>44580</v>
      </c>
      <c r="C11" s="17">
        <v>167</v>
      </c>
      <c r="D11" s="17">
        <v>135</v>
      </c>
      <c r="E11" s="17">
        <v>98</v>
      </c>
      <c r="F11" s="17">
        <v>113</v>
      </c>
      <c r="G11" s="17">
        <v>117</v>
      </c>
      <c r="H11" s="17">
        <f t="shared" ref="H11:H13" si="27">SUM(C11:G11)</f>
        <v>630</v>
      </c>
      <c r="I11" s="17">
        <v>440</v>
      </c>
      <c r="J11" s="9"/>
      <c r="K11" s="18" t="b">
        <f t="shared" si="17"/>
        <v>0</v>
      </c>
      <c r="L11" s="9"/>
      <c r="M11" s="23">
        <f t="shared" si="18"/>
        <v>126</v>
      </c>
      <c r="N11" s="82">
        <f t="shared" si="26"/>
        <v>3.4920634920634921</v>
      </c>
      <c r="O11" s="14" t="b">
        <f t="shared" si="19"/>
        <v>1</v>
      </c>
      <c r="P11" s="9"/>
      <c r="Q11" s="53">
        <f t="shared" si="20"/>
        <v>2.4920634920634921</v>
      </c>
      <c r="R11" s="53">
        <f t="shared" si="21"/>
        <v>2.7606837606837606</v>
      </c>
      <c r="S11" s="53">
        <f t="shared" si="22"/>
        <v>2.7606837606837606</v>
      </c>
      <c r="T11" s="16" t="b">
        <f t="shared" si="23"/>
        <v>1</v>
      </c>
      <c r="U11" s="53" t="b">
        <f t="shared" si="24"/>
        <v>0</v>
      </c>
      <c r="V11" s="9"/>
    </row>
    <row r="12" spans="1:116" s="40" customFormat="1" ht="16" x14ac:dyDescent="0.2">
      <c r="A12" s="86" t="s">
        <v>46</v>
      </c>
      <c r="B12" s="87">
        <v>44592</v>
      </c>
      <c r="C12" s="94">
        <v>421</v>
      </c>
      <c r="D12" s="94">
        <v>464</v>
      </c>
      <c r="E12" s="94">
        <v>324</v>
      </c>
      <c r="F12" s="94">
        <v>326</v>
      </c>
      <c r="G12" s="94">
        <v>332</v>
      </c>
      <c r="H12" s="13">
        <f>SUM(C12:G12)</f>
        <v>1867</v>
      </c>
      <c r="I12" s="83">
        <v>440</v>
      </c>
      <c r="J12" s="10"/>
      <c r="K12" s="13" t="b">
        <f>I12&gt;H12</f>
        <v>0</v>
      </c>
      <c r="L12" s="10"/>
      <c r="M12" s="88">
        <f t="shared" si="18"/>
        <v>373.4</v>
      </c>
      <c r="N12" s="89">
        <f>I12/M12</f>
        <v>1.1783610069630424</v>
      </c>
      <c r="O12" s="14" t="b">
        <f t="shared" si="19"/>
        <v>0</v>
      </c>
      <c r="P12" s="10"/>
      <c r="Q12" s="85">
        <f t="shared" si="20"/>
        <v>0.17836100696304238</v>
      </c>
      <c r="R12" s="85">
        <f t="shared" si="21"/>
        <v>0.3253012048192771</v>
      </c>
      <c r="S12" s="85">
        <f t="shared" si="22"/>
        <v>0.3253012048192771</v>
      </c>
      <c r="T12" s="16" t="b">
        <f t="shared" si="23"/>
        <v>0</v>
      </c>
      <c r="U12" s="85" t="b">
        <f t="shared" si="24"/>
        <v>0</v>
      </c>
      <c r="V12" s="10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</row>
    <row r="13" spans="1:116" s="4" customFormat="1" ht="16" x14ac:dyDescent="0.2">
      <c r="A13" s="46" t="s">
        <v>39</v>
      </c>
      <c r="B13" s="65">
        <v>44571</v>
      </c>
      <c r="C13" s="17">
        <v>1156</v>
      </c>
      <c r="D13" s="17">
        <v>1008</v>
      </c>
      <c r="E13" s="17">
        <v>866</v>
      </c>
      <c r="F13" s="17">
        <v>880</v>
      </c>
      <c r="G13" s="17">
        <v>889</v>
      </c>
      <c r="H13" s="17">
        <f t="shared" si="27"/>
        <v>4799</v>
      </c>
      <c r="I13" s="20">
        <v>3537</v>
      </c>
      <c r="J13" s="9"/>
      <c r="K13" s="18" t="b">
        <f t="shared" si="17"/>
        <v>0</v>
      </c>
      <c r="L13" s="9"/>
      <c r="M13" s="3">
        <f t="shared" si="18"/>
        <v>959.8</v>
      </c>
      <c r="N13" s="82">
        <f>I13/M13</f>
        <v>3.6851427380704314</v>
      </c>
      <c r="O13" s="14" t="b">
        <f>I13&gt;(2*M13)</f>
        <v>1</v>
      </c>
      <c r="P13" s="9"/>
      <c r="Q13" s="53">
        <f t="shared" si="20"/>
        <v>2.6851427380704314</v>
      </c>
      <c r="R13" s="53">
        <f t="shared" si="21"/>
        <v>2.9786276715410573</v>
      </c>
      <c r="S13" s="53">
        <f t="shared" si="22"/>
        <v>2.9786276715410573</v>
      </c>
      <c r="T13" s="16" t="b">
        <f t="shared" si="23"/>
        <v>1</v>
      </c>
      <c r="U13" s="53" t="b">
        <f t="shared" si="24"/>
        <v>0</v>
      </c>
      <c r="V13" s="9"/>
    </row>
    <row r="14" spans="1:116" s="4" customFormat="1" ht="16" x14ac:dyDescent="0.2">
      <c r="A14" s="46" t="s">
        <v>42</v>
      </c>
      <c r="B14" s="65">
        <v>44571</v>
      </c>
      <c r="C14" s="51">
        <v>121</v>
      </c>
      <c r="D14" s="51">
        <v>88</v>
      </c>
      <c r="E14" s="51">
        <v>73</v>
      </c>
      <c r="F14" s="51">
        <v>82</v>
      </c>
      <c r="G14" s="51">
        <v>69</v>
      </c>
      <c r="H14" s="17">
        <f t="shared" ref="H14:H15" si="28">SUM(C14:G14)</f>
        <v>433</v>
      </c>
      <c r="I14" s="20">
        <v>181</v>
      </c>
      <c r="J14" s="9"/>
      <c r="K14" s="18" t="b">
        <f t="shared" si="17"/>
        <v>0</v>
      </c>
      <c r="L14" s="9"/>
      <c r="M14" s="3">
        <f t="shared" si="18"/>
        <v>86.6</v>
      </c>
      <c r="N14" s="82">
        <f t="shared" ref="N14:N16" si="29">I14/M14</f>
        <v>2.0900692840646653</v>
      </c>
      <c r="O14" s="14" t="b">
        <f>I14&gt;(2*M14)</f>
        <v>1</v>
      </c>
      <c r="P14" s="9"/>
      <c r="Q14" s="53">
        <f t="shared" si="20"/>
        <v>1.0900692840646653</v>
      </c>
      <c r="R14" s="53">
        <f>(I14-G14)/G14</f>
        <v>1.6231884057971016</v>
      </c>
      <c r="S14" s="53">
        <f t="shared" si="22"/>
        <v>1.6231884057971016</v>
      </c>
      <c r="T14" s="53" t="b">
        <f t="shared" ref="T14" si="30">S14&gt;200%</f>
        <v>0</v>
      </c>
      <c r="U14" s="53" t="b">
        <f t="shared" si="24"/>
        <v>0</v>
      </c>
      <c r="V14" s="9"/>
    </row>
    <row r="15" spans="1:116" s="4" customFormat="1" ht="16" x14ac:dyDescent="0.2">
      <c r="A15" s="46" t="s">
        <v>40</v>
      </c>
      <c r="B15" s="65">
        <v>44571</v>
      </c>
      <c r="C15" s="51">
        <v>934</v>
      </c>
      <c r="D15" s="51">
        <v>810</v>
      </c>
      <c r="E15" s="51">
        <v>766</v>
      </c>
      <c r="F15" s="51">
        <v>792</v>
      </c>
      <c r="G15" s="51">
        <v>766</v>
      </c>
      <c r="H15" s="17">
        <f t="shared" si="28"/>
        <v>4068</v>
      </c>
      <c r="I15" s="20">
        <v>4357</v>
      </c>
      <c r="J15" s="9"/>
      <c r="K15" s="13" t="b">
        <f t="shared" si="17"/>
        <v>1</v>
      </c>
      <c r="L15" s="9"/>
      <c r="M15" s="3">
        <f t="shared" si="18"/>
        <v>813.6</v>
      </c>
      <c r="N15" s="82">
        <f t="shared" si="29"/>
        <v>5.3552114060963616</v>
      </c>
      <c r="O15" s="14" t="b">
        <f>I15&gt;(2*M15)</f>
        <v>1</v>
      </c>
      <c r="P15" s="9"/>
      <c r="Q15" s="53">
        <f t="shared" si="20"/>
        <v>4.3552114060963616</v>
      </c>
      <c r="R15" s="53">
        <f t="shared" ref="R15:R16" si="31">(I15-G15)/G15</f>
        <v>4.6879895561357703</v>
      </c>
      <c r="S15" s="53">
        <f t="shared" si="22"/>
        <v>4.6879895561357703</v>
      </c>
      <c r="T15" s="16" t="b">
        <f>S15&gt;200%</f>
        <v>1</v>
      </c>
      <c r="U15" s="53" t="b">
        <f t="shared" si="24"/>
        <v>0</v>
      </c>
      <c r="V15" s="9"/>
    </row>
    <row r="16" spans="1:116" s="4" customFormat="1" ht="16" x14ac:dyDescent="0.2">
      <c r="A16" s="43" t="s">
        <v>47</v>
      </c>
      <c r="B16" s="64">
        <v>44580</v>
      </c>
      <c r="C16" s="8">
        <v>29</v>
      </c>
      <c r="D16" s="8">
        <v>36</v>
      </c>
      <c r="E16" s="8">
        <v>35</v>
      </c>
      <c r="F16" s="8">
        <v>20</v>
      </c>
      <c r="G16" s="8">
        <v>26</v>
      </c>
      <c r="H16" s="8">
        <f t="shared" ref="H16" si="32">SUM(C16:G16)</f>
        <v>146</v>
      </c>
      <c r="I16" s="25">
        <v>261</v>
      </c>
      <c r="J16" s="9"/>
      <c r="K16" s="13" t="b">
        <f t="shared" si="17"/>
        <v>1</v>
      </c>
      <c r="L16" s="9"/>
      <c r="M16" s="22">
        <f t="shared" si="18"/>
        <v>29.2</v>
      </c>
      <c r="N16" s="81">
        <f t="shared" si="29"/>
        <v>8.9383561643835616</v>
      </c>
      <c r="O16" s="14" t="b">
        <f t="shared" ref="O16" si="33">I16&gt;(2*M16)</f>
        <v>1</v>
      </c>
      <c r="P16" s="9"/>
      <c r="Q16" s="15">
        <f t="shared" si="20"/>
        <v>7.9383561643835625</v>
      </c>
      <c r="R16" s="15">
        <f t="shared" si="31"/>
        <v>9.0384615384615383</v>
      </c>
      <c r="S16" s="15">
        <f t="shared" si="22"/>
        <v>9.0384615384615383</v>
      </c>
      <c r="T16" s="16" t="b">
        <f>S16&gt;200%</f>
        <v>1</v>
      </c>
      <c r="U16" s="15" t="b">
        <f t="shared" si="24"/>
        <v>0</v>
      </c>
      <c r="V16" s="9"/>
    </row>
    <row r="17" spans="1:116" s="68" customFormat="1" ht="24" customHeight="1" x14ac:dyDescent="0.2">
      <c r="A17" s="71" t="s">
        <v>38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</row>
    <row r="18" spans="1:116" s="4" customFormat="1" ht="16" x14ac:dyDescent="0.2">
      <c r="A18" s="46" t="s">
        <v>32</v>
      </c>
      <c r="B18" s="65">
        <v>44571</v>
      </c>
      <c r="C18" s="51">
        <v>37011</v>
      </c>
      <c r="D18" s="51">
        <v>36667</v>
      </c>
      <c r="E18" s="51">
        <v>36145</v>
      </c>
      <c r="F18" s="51">
        <v>37762</v>
      </c>
      <c r="G18" s="51">
        <v>37870</v>
      </c>
      <c r="H18" s="17">
        <f t="shared" ref="H18:H19" si="34">SUM(C18:G18)</f>
        <v>185455</v>
      </c>
      <c r="I18" s="20">
        <v>931791</v>
      </c>
      <c r="J18" s="9"/>
      <c r="K18" s="13" t="b">
        <f t="shared" ref="K18:K20" si="35">I18&gt;H18</f>
        <v>1</v>
      </c>
      <c r="L18" s="9"/>
      <c r="M18" s="3">
        <f t="shared" ref="M18:M20" si="36">(C18+D18+E18+F18+G18)/5</f>
        <v>37091</v>
      </c>
      <c r="N18" s="82">
        <f t="shared" ref="N18:N19" si="37">I18/M18</f>
        <v>25.121754603542637</v>
      </c>
      <c r="O18" s="14" t="b">
        <f>I18&gt;(2*M18)</f>
        <v>1</v>
      </c>
      <c r="P18" s="9"/>
      <c r="Q18" s="53">
        <f t="shared" ref="Q18:Q20" si="38">(I18-M18)/M18</f>
        <v>24.121754603542637</v>
      </c>
      <c r="R18" s="53">
        <f t="shared" ref="R18:R20" si="39">(I18-G18)/G18</f>
        <v>23.604990757855823</v>
      </c>
      <c r="S18" s="53">
        <f t="shared" ref="S18:S20" si="40">MAX(Q18,R18)</f>
        <v>24.121754603542637</v>
      </c>
      <c r="T18" s="16" t="b">
        <f>S18&gt;200%</f>
        <v>1</v>
      </c>
      <c r="U18" s="16" t="b">
        <f>S18&gt;1000%</f>
        <v>1</v>
      </c>
      <c r="V18" s="9"/>
    </row>
    <row r="19" spans="1:116" s="4" customFormat="1" ht="16" x14ac:dyDescent="0.2">
      <c r="A19" s="43" t="s">
        <v>33</v>
      </c>
      <c r="B19" s="64">
        <v>44571</v>
      </c>
      <c r="C19" s="5">
        <v>2478</v>
      </c>
      <c r="D19" s="5">
        <v>2577</v>
      </c>
      <c r="E19" s="5">
        <v>2534</v>
      </c>
      <c r="F19" s="5">
        <v>2666</v>
      </c>
      <c r="G19" s="5">
        <v>2642</v>
      </c>
      <c r="H19" s="8">
        <f t="shared" si="34"/>
        <v>12897</v>
      </c>
      <c r="I19" s="24">
        <v>6496</v>
      </c>
      <c r="J19" s="9"/>
      <c r="K19" s="12" t="b">
        <f t="shared" si="35"/>
        <v>0</v>
      </c>
      <c r="L19" s="9"/>
      <c r="M19" s="2">
        <f t="shared" si="36"/>
        <v>2579.4</v>
      </c>
      <c r="N19" s="81">
        <f t="shared" si="37"/>
        <v>2.5184151353027837</v>
      </c>
      <c r="O19" s="14" t="b">
        <f>I19&gt;(2*M19)</f>
        <v>1</v>
      </c>
      <c r="P19" s="9"/>
      <c r="Q19" s="15">
        <f t="shared" si="38"/>
        <v>1.5184151353027835</v>
      </c>
      <c r="R19" s="15">
        <f t="shared" si="39"/>
        <v>1.4587433762301287</v>
      </c>
      <c r="S19" s="15">
        <f t="shared" si="40"/>
        <v>1.5184151353027835</v>
      </c>
      <c r="T19" s="15" t="b">
        <f t="shared" ref="T19" si="41">S19&gt;200%</f>
        <v>0</v>
      </c>
      <c r="U19" s="15" t="b">
        <f t="shared" ref="U19" si="42">S19&gt;1000%</f>
        <v>0</v>
      </c>
      <c r="V19" s="9"/>
    </row>
    <row r="20" spans="1:116" s="4" customFormat="1" ht="16" x14ac:dyDescent="0.2">
      <c r="A20" s="46" t="s">
        <v>31</v>
      </c>
      <c r="B20" s="65">
        <v>44571</v>
      </c>
      <c r="C20" s="17">
        <v>359</v>
      </c>
      <c r="D20" s="17">
        <v>496</v>
      </c>
      <c r="E20" s="17">
        <v>530</v>
      </c>
      <c r="F20" s="17">
        <v>570</v>
      </c>
      <c r="G20" s="17">
        <v>550</v>
      </c>
      <c r="H20" s="17">
        <f t="shared" ref="H20" si="43">SUM(C20:G20)</f>
        <v>2505</v>
      </c>
      <c r="I20" s="20">
        <v>1798</v>
      </c>
      <c r="J20" s="9"/>
      <c r="K20" s="18" t="b">
        <f t="shared" si="35"/>
        <v>0</v>
      </c>
      <c r="L20" s="9"/>
      <c r="M20" s="3">
        <f t="shared" si="36"/>
        <v>501</v>
      </c>
      <c r="N20" s="82">
        <f t="shared" ref="N20:N24" si="44">I20/M20</f>
        <v>3.588822355289421</v>
      </c>
      <c r="O20" s="14" t="b">
        <f>I20&gt;(2*M20)</f>
        <v>1</v>
      </c>
      <c r="P20" s="9"/>
      <c r="Q20" s="53">
        <f t="shared" si="38"/>
        <v>2.588822355289421</v>
      </c>
      <c r="R20" s="53">
        <f t="shared" si="39"/>
        <v>2.269090909090909</v>
      </c>
      <c r="S20" s="53">
        <f t="shared" si="40"/>
        <v>2.588822355289421</v>
      </c>
      <c r="T20" s="16" t="b">
        <f t="shared" ref="T20:T25" si="45">S20&gt;200%</f>
        <v>1</v>
      </c>
      <c r="U20" s="53" t="b">
        <f t="shared" ref="U20" si="46">S20&gt;1000%</f>
        <v>0</v>
      </c>
      <c r="V20" s="9"/>
    </row>
    <row r="21" spans="1:116" s="4" customFormat="1" ht="32" x14ac:dyDescent="0.2">
      <c r="A21" s="46" t="s">
        <v>75</v>
      </c>
      <c r="B21" s="64">
        <v>44580</v>
      </c>
      <c r="C21" s="8">
        <v>33140</v>
      </c>
      <c r="D21" s="8">
        <v>31825</v>
      </c>
      <c r="E21" s="8">
        <v>30814</v>
      </c>
      <c r="F21" s="8">
        <v>31504</v>
      </c>
      <c r="G21" s="8">
        <v>30506</v>
      </c>
      <c r="H21" s="8">
        <f t="shared" si="10"/>
        <v>157789</v>
      </c>
      <c r="I21" s="17">
        <v>134053</v>
      </c>
      <c r="J21" s="9"/>
      <c r="K21" s="12" t="b">
        <f t="shared" si="11"/>
        <v>0</v>
      </c>
      <c r="L21" s="9"/>
      <c r="M21" s="23">
        <f t="shared" si="0"/>
        <v>31557.8</v>
      </c>
      <c r="N21" s="82">
        <f t="shared" si="44"/>
        <v>4.2478563144452401</v>
      </c>
      <c r="O21" s="14" t="b">
        <f t="shared" si="1"/>
        <v>1</v>
      </c>
      <c r="P21" s="9"/>
      <c r="Q21" s="15">
        <f t="shared" ref="Q21:Q26" si="47">(I21-M21)/M21</f>
        <v>3.2478563144452401</v>
      </c>
      <c r="R21" s="15">
        <f t="shared" si="3"/>
        <v>3.3943158722874189</v>
      </c>
      <c r="S21" s="15">
        <f t="shared" si="4"/>
        <v>3.3943158722874189</v>
      </c>
      <c r="T21" s="16" t="b">
        <f t="shared" si="45"/>
        <v>1</v>
      </c>
      <c r="U21" s="15" t="b">
        <f t="shared" si="5"/>
        <v>0</v>
      </c>
      <c r="V21" s="9"/>
    </row>
    <row r="22" spans="1:116" s="4" customFormat="1" ht="16" x14ac:dyDescent="0.2">
      <c r="A22" s="43" t="s">
        <v>76</v>
      </c>
      <c r="B22" s="64">
        <v>44580</v>
      </c>
      <c r="C22" s="8">
        <v>8078</v>
      </c>
      <c r="D22" s="8">
        <v>7694</v>
      </c>
      <c r="E22" s="8">
        <v>7357</v>
      </c>
      <c r="F22" s="8">
        <v>7289</v>
      </c>
      <c r="G22" s="8">
        <v>6893</v>
      </c>
      <c r="H22" s="8">
        <f t="shared" ref="H22" si="48">SUM(C22:G22)</f>
        <v>37311</v>
      </c>
      <c r="I22" s="25">
        <v>24769</v>
      </c>
      <c r="J22" s="9"/>
      <c r="K22" s="12" t="b">
        <f t="shared" si="11"/>
        <v>0</v>
      </c>
      <c r="L22" s="9"/>
      <c r="M22" s="22">
        <f t="shared" si="0"/>
        <v>7462.2</v>
      </c>
      <c r="N22" s="81">
        <f t="shared" si="44"/>
        <v>3.3192624159095172</v>
      </c>
      <c r="O22" s="14" t="b">
        <f>I22&gt;(2*M22)</f>
        <v>1</v>
      </c>
      <c r="P22" s="9"/>
      <c r="Q22" s="15">
        <f t="shared" si="47"/>
        <v>2.3192624159095172</v>
      </c>
      <c r="R22" s="15">
        <f t="shared" si="3"/>
        <v>2.5933555781227331</v>
      </c>
      <c r="S22" s="15">
        <f t="shared" si="4"/>
        <v>2.5933555781227331</v>
      </c>
      <c r="T22" s="16" t="b">
        <f t="shared" si="45"/>
        <v>1</v>
      </c>
      <c r="U22" s="15" t="b">
        <f t="shared" si="5"/>
        <v>0</v>
      </c>
      <c r="V22" s="9"/>
    </row>
    <row r="23" spans="1:116" s="4" customFormat="1" ht="16" x14ac:dyDescent="0.2">
      <c r="A23" s="43" t="s">
        <v>34</v>
      </c>
      <c r="B23" s="64">
        <v>44571</v>
      </c>
      <c r="C23" s="5">
        <v>3851</v>
      </c>
      <c r="D23" s="5">
        <v>3842</v>
      </c>
      <c r="E23" s="5">
        <v>3832</v>
      </c>
      <c r="F23" s="5">
        <v>3885</v>
      </c>
      <c r="G23" s="5">
        <v>3735</v>
      </c>
      <c r="H23" s="8">
        <f t="shared" ref="H23" si="49">SUM(C23:G23)</f>
        <v>19145</v>
      </c>
      <c r="I23" s="24">
        <v>26416</v>
      </c>
      <c r="J23" s="9"/>
      <c r="K23" s="13" t="b">
        <f t="shared" si="11"/>
        <v>1</v>
      </c>
      <c r="L23" s="9"/>
      <c r="M23" s="2">
        <f t="shared" si="0"/>
        <v>3829</v>
      </c>
      <c r="N23" s="81">
        <f t="shared" si="44"/>
        <v>6.8989292243405593</v>
      </c>
      <c r="O23" s="14" t="b">
        <f>I23&gt;(2*M23)</f>
        <v>1</v>
      </c>
      <c r="P23" s="9"/>
      <c r="Q23" s="15">
        <f t="shared" si="47"/>
        <v>5.8989292243405593</v>
      </c>
      <c r="R23" s="15">
        <f t="shared" si="3"/>
        <v>6.0725568942436414</v>
      </c>
      <c r="S23" s="15">
        <f t="shared" si="4"/>
        <v>6.0725568942436414</v>
      </c>
      <c r="T23" s="16" t="b">
        <f t="shared" si="45"/>
        <v>1</v>
      </c>
      <c r="U23" s="15" t="b">
        <f t="shared" si="5"/>
        <v>0</v>
      </c>
      <c r="V23" s="9"/>
    </row>
    <row r="24" spans="1:116" s="4" customFormat="1" ht="16" x14ac:dyDescent="0.2">
      <c r="A24" s="43" t="s">
        <v>35</v>
      </c>
      <c r="B24" s="64">
        <v>44571</v>
      </c>
      <c r="C24" s="8">
        <v>8074</v>
      </c>
      <c r="D24" s="8">
        <v>7696</v>
      </c>
      <c r="E24" s="8">
        <v>7357</v>
      </c>
      <c r="F24" s="8">
        <v>7289</v>
      </c>
      <c r="G24" s="8">
        <v>6891</v>
      </c>
      <c r="H24" s="8">
        <f t="shared" ref="H24" si="50">SUM(C24:G24)</f>
        <v>37307</v>
      </c>
      <c r="I24" s="24">
        <v>22620</v>
      </c>
      <c r="J24" s="9"/>
      <c r="K24" s="12" t="b">
        <f t="shared" si="11"/>
        <v>0</v>
      </c>
      <c r="L24" s="9"/>
      <c r="M24" s="2">
        <f t="shared" si="0"/>
        <v>7461.4</v>
      </c>
      <c r="N24" s="81">
        <f t="shared" si="44"/>
        <v>3.0316026482965666</v>
      </c>
      <c r="O24" s="14" t="b">
        <f>I24&gt;(2*M24)</f>
        <v>1</v>
      </c>
      <c r="P24" s="9"/>
      <c r="Q24" s="15">
        <f t="shared" si="47"/>
        <v>2.0316026482965666</v>
      </c>
      <c r="R24" s="15">
        <f t="shared" si="3"/>
        <v>2.2825424466695692</v>
      </c>
      <c r="S24" s="15">
        <f t="shared" si="4"/>
        <v>2.2825424466695692</v>
      </c>
      <c r="T24" s="16" t="b">
        <f t="shared" si="45"/>
        <v>1</v>
      </c>
      <c r="U24" s="15" t="b">
        <f t="shared" si="5"/>
        <v>0</v>
      </c>
      <c r="V24" s="9"/>
    </row>
    <row r="25" spans="1:116" s="4" customFormat="1" ht="16" x14ac:dyDescent="0.2">
      <c r="A25" s="46" t="s">
        <v>36</v>
      </c>
      <c r="B25" s="64">
        <v>44571</v>
      </c>
      <c r="C25" s="5">
        <v>1319</v>
      </c>
      <c r="D25" s="5">
        <v>1167</v>
      </c>
      <c r="E25" s="5">
        <v>1072</v>
      </c>
      <c r="F25" s="5">
        <v>1036</v>
      </c>
      <c r="G25" s="5">
        <v>960</v>
      </c>
      <c r="H25" s="8">
        <f t="shared" ref="H25:H26" si="51">SUM(C25:G25)</f>
        <v>5554</v>
      </c>
      <c r="I25" s="20">
        <v>5269</v>
      </c>
      <c r="J25" s="9"/>
      <c r="K25" s="12" t="b">
        <f t="shared" si="11"/>
        <v>0</v>
      </c>
      <c r="L25" s="9"/>
      <c r="M25" s="3">
        <f t="shared" si="0"/>
        <v>1110.8</v>
      </c>
      <c r="N25" s="82">
        <f t="shared" ref="N25:N26" si="52">I25/M25</f>
        <v>4.7434281598847683</v>
      </c>
      <c r="O25" s="14" t="b">
        <f>I25&gt;(2*M25)</f>
        <v>1</v>
      </c>
      <c r="P25" s="9"/>
      <c r="Q25" s="15">
        <f t="shared" si="47"/>
        <v>3.7434281598847678</v>
      </c>
      <c r="R25" s="15">
        <f t="shared" si="3"/>
        <v>4.4885416666666664</v>
      </c>
      <c r="S25" s="15">
        <f t="shared" si="4"/>
        <v>4.4885416666666664</v>
      </c>
      <c r="T25" s="16" t="b">
        <f t="shared" si="45"/>
        <v>1</v>
      </c>
      <c r="U25" s="15" t="b">
        <f t="shared" si="5"/>
        <v>0</v>
      </c>
      <c r="V25" s="9"/>
    </row>
    <row r="26" spans="1:116" s="4" customFormat="1" ht="16" x14ac:dyDescent="0.2">
      <c r="A26" s="43" t="s">
        <v>37</v>
      </c>
      <c r="B26" s="64">
        <v>44571</v>
      </c>
      <c r="C26" s="5">
        <v>1994</v>
      </c>
      <c r="D26" s="5">
        <v>2053</v>
      </c>
      <c r="E26" s="5">
        <v>2063</v>
      </c>
      <c r="F26" s="5">
        <v>2234</v>
      </c>
      <c r="G26" s="5">
        <v>2322</v>
      </c>
      <c r="H26" s="8">
        <f t="shared" si="51"/>
        <v>10666</v>
      </c>
      <c r="I26" s="24">
        <v>6187</v>
      </c>
      <c r="J26" s="9"/>
      <c r="K26" s="12" t="b">
        <f t="shared" si="11"/>
        <v>0</v>
      </c>
      <c r="L26" s="9"/>
      <c r="M26" s="2">
        <f t="shared" si="0"/>
        <v>2133.1999999999998</v>
      </c>
      <c r="N26" s="81">
        <f t="shared" si="52"/>
        <v>2.9003375210950688</v>
      </c>
      <c r="O26" s="14" t="b">
        <f>I26&gt;(2*M26)</f>
        <v>1</v>
      </c>
      <c r="P26" s="9"/>
      <c r="Q26" s="15">
        <f t="shared" si="47"/>
        <v>1.9003375210950686</v>
      </c>
      <c r="R26" s="15">
        <f t="shared" si="3"/>
        <v>1.6645133505598622</v>
      </c>
      <c r="S26" s="15">
        <f t="shared" si="4"/>
        <v>1.9003375210950686</v>
      </c>
      <c r="T26" s="15" t="b">
        <f t="shared" ref="T26" si="53">S26&gt;200%</f>
        <v>0</v>
      </c>
      <c r="U26" s="15" t="b">
        <f t="shared" si="5"/>
        <v>0</v>
      </c>
      <c r="V26" s="9"/>
    </row>
    <row r="27" spans="1:116" s="68" customFormat="1" ht="24" customHeight="1" x14ac:dyDescent="0.2">
      <c r="A27" s="69" t="s">
        <v>30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</row>
    <row r="28" spans="1:116" s="4" customFormat="1" ht="16" x14ac:dyDescent="0.2">
      <c r="A28" s="43" t="s">
        <v>48</v>
      </c>
      <c r="B28" s="64">
        <v>44580</v>
      </c>
      <c r="C28" s="8">
        <v>995</v>
      </c>
      <c r="D28" s="8">
        <v>898</v>
      </c>
      <c r="E28" s="8">
        <v>864</v>
      </c>
      <c r="F28" s="8">
        <v>830</v>
      </c>
      <c r="G28" s="8">
        <v>766</v>
      </c>
      <c r="H28" s="8">
        <f t="shared" ref="H28" si="54">SUM(C28:G28)</f>
        <v>4353</v>
      </c>
      <c r="I28" s="25">
        <v>2097</v>
      </c>
      <c r="J28" s="9"/>
      <c r="K28" s="12" t="b">
        <f t="shared" ref="K28" si="55">I28&gt;H28</f>
        <v>0</v>
      </c>
      <c r="L28" s="9"/>
      <c r="M28" s="22">
        <f t="shared" ref="M28" si="56">(C28+D28+E28+F28+G28)/5</f>
        <v>870.6</v>
      </c>
      <c r="N28" s="81">
        <f t="shared" ref="N28" si="57">I28/M28</f>
        <v>2.4086836664369398</v>
      </c>
      <c r="O28" s="14" t="b">
        <f t="shared" ref="O28" si="58">I28&gt;(2*M28)</f>
        <v>1</v>
      </c>
      <c r="P28" s="9"/>
      <c r="Q28" s="15">
        <f t="shared" ref="Q28" si="59">(I28-M28)/M28</f>
        <v>1.4086836664369402</v>
      </c>
      <c r="R28" s="15">
        <f t="shared" ref="R28" si="60">(I28-G28)/G28</f>
        <v>1.737597911227154</v>
      </c>
      <c r="S28" s="15">
        <f t="shared" ref="S28" si="61">MAX(Q28,R28)</f>
        <v>1.737597911227154</v>
      </c>
      <c r="T28" s="15" t="b">
        <f t="shared" ref="T28" si="62">S28&gt;200%</f>
        <v>0</v>
      </c>
      <c r="U28" s="15" t="b">
        <f t="shared" ref="U28" si="63">S28&gt;1000%</f>
        <v>0</v>
      </c>
      <c r="V28" s="9"/>
    </row>
    <row r="29" spans="1:116" s="68" customFormat="1" ht="24" customHeight="1" x14ac:dyDescent="0.2">
      <c r="A29" s="69" t="s">
        <v>24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</row>
    <row r="30" spans="1:116" s="4" customFormat="1" ht="16" x14ac:dyDescent="0.2">
      <c r="A30" s="46" t="s">
        <v>50</v>
      </c>
      <c r="B30" s="65">
        <v>44580</v>
      </c>
      <c r="C30" s="17">
        <v>82435</v>
      </c>
      <c r="D30" s="17">
        <v>81998</v>
      </c>
      <c r="E30" s="17">
        <v>81382</v>
      </c>
      <c r="F30" s="17">
        <v>85012</v>
      </c>
      <c r="G30" s="17">
        <v>80786</v>
      </c>
      <c r="H30" s="17">
        <f t="shared" ref="H30" si="64">SUM(C30:G30)</f>
        <v>411613</v>
      </c>
      <c r="I30" s="17">
        <v>863013</v>
      </c>
      <c r="J30" s="9"/>
      <c r="K30" s="13" t="b">
        <f t="shared" ref="K30:K34" si="65">I30&gt;H30</f>
        <v>1</v>
      </c>
      <c r="L30" s="9"/>
      <c r="M30" s="23">
        <f t="shared" ref="M30:M34" si="66">(C30+D30+E30+F30+G30)/5</f>
        <v>82322.600000000006</v>
      </c>
      <c r="N30" s="82">
        <f t="shared" ref="N30:N37" si="67">I30/M30</f>
        <v>10.483305920852839</v>
      </c>
      <c r="O30" s="14" t="b">
        <f t="shared" ref="O30:O33" si="68">I30&gt;(2*M30)</f>
        <v>1</v>
      </c>
      <c r="P30" s="9"/>
      <c r="Q30" s="53">
        <f t="shared" ref="Q30:Q34" si="69">(I30-M30)/M30</f>
        <v>9.483305920852839</v>
      </c>
      <c r="R30" s="53">
        <f t="shared" ref="R30:R34" si="70">(I30-G30)/G30</f>
        <v>9.6827049241205163</v>
      </c>
      <c r="S30" s="53">
        <f t="shared" ref="S30:S35" si="71">MAX(Q30,R30)</f>
        <v>9.6827049241205163</v>
      </c>
      <c r="T30" s="16" t="b">
        <f t="shared" ref="T30:T38" si="72">S30&gt;200%</f>
        <v>1</v>
      </c>
      <c r="U30" s="53" t="b">
        <f t="shared" ref="U30:U35" si="73">S30&gt;1000%</f>
        <v>0</v>
      </c>
      <c r="V30" s="9"/>
    </row>
    <row r="31" spans="1:116" s="40" customFormat="1" ht="16" x14ac:dyDescent="0.2">
      <c r="A31" s="86" t="s">
        <v>50</v>
      </c>
      <c r="B31" s="87">
        <v>44592</v>
      </c>
      <c r="C31" s="94">
        <v>850652</v>
      </c>
      <c r="D31" s="94">
        <v>904302</v>
      </c>
      <c r="E31" s="94">
        <v>881509</v>
      </c>
      <c r="F31" s="94">
        <v>994596</v>
      </c>
      <c r="G31" s="94">
        <v>944293</v>
      </c>
      <c r="H31" s="13">
        <f>SUM(C31:G31)</f>
        <v>4575352</v>
      </c>
      <c r="I31" s="83">
        <v>863013</v>
      </c>
      <c r="J31" s="10"/>
      <c r="K31" s="83" t="b">
        <f>I31&gt;H31</f>
        <v>0</v>
      </c>
      <c r="L31" s="10"/>
      <c r="M31" s="88">
        <f t="shared" si="66"/>
        <v>915070.4</v>
      </c>
      <c r="N31" s="89">
        <f>I31/M31</f>
        <v>0.94311104369674725</v>
      </c>
      <c r="O31" s="84" t="b">
        <f t="shared" si="68"/>
        <v>0</v>
      </c>
      <c r="P31" s="10"/>
      <c r="Q31" s="85">
        <f t="shared" si="69"/>
        <v>-5.6888956303252761E-2</v>
      </c>
      <c r="R31" s="85">
        <f t="shared" si="70"/>
        <v>-8.6074978846607988E-2</v>
      </c>
      <c r="S31" s="85">
        <f t="shared" si="71"/>
        <v>-5.6888956303252761E-2</v>
      </c>
      <c r="T31" s="85" t="b">
        <f>S31&gt;200%</f>
        <v>0</v>
      </c>
      <c r="U31" s="85" t="b">
        <f t="shared" si="73"/>
        <v>0</v>
      </c>
      <c r="V31" s="10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</row>
    <row r="32" spans="1:116" s="4" customFormat="1" ht="16" x14ac:dyDescent="0.2">
      <c r="A32" s="46" t="s">
        <v>51</v>
      </c>
      <c r="B32" s="65">
        <v>44580</v>
      </c>
      <c r="C32" s="17">
        <v>88091</v>
      </c>
      <c r="D32" s="17">
        <v>87712</v>
      </c>
      <c r="E32" s="17">
        <v>86417</v>
      </c>
      <c r="F32" s="17">
        <v>91503</v>
      </c>
      <c r="G32" s="17">
        <v>79529</v>
      </c>
      <c r="H32" s="17">
        <f t="shared" ref="H32:H33" si="74">SUM(C32:G32)</f>
        <v>433252</v>
      </c>
      <c r="I32" s="17">
        <v>280206</v>
      </c>
      <c r="J32" s="9"/>
      <c r="K32" s="18" t="b">
        <f t="shared" si="65"/>
        <v>0</v>
      </c>
      <c r="L32" s="9"/>
      <c r="M32" s="23">
        <f t="shared" si="66"/>
        <v>86650.4</v>
      </c>
      <c r="N32" s="82">
        <f t="shared" si="67"/>
        <v>3.2337531044288315</v>
      </c>
      <c r="O32" s="14" t="b">
        <f t="shared" si="68"/>
        <v>1</v>
      </c>
      <c r="P32" s="9"/>
      <c r="Q32" s="53">
        <f t="shared" si="69"/>
        <v>2.2337531044288315</v>
      </c>
      <c r="R32" s="53">
        <f t="shared" si="70"/>
        <v>2.5233185378918384</v>
      </c>
      <c r="S32" s="53">
        <f t="shared" si="71"/>
        <v>2.5233185378918384</v>
      </c>
      <c r="T32" s="16" t="b">
        <f>S32&gt;200%</f>
        <v>1</v>
      </c>
      <c r="U32" s="53" t="b">
        <f t="shared" si="73"/>
        <v>0</v>
      </c>
      <c r="V32" s="9"/>
    </row>
    <row r="33" spans="1:116" s="4" customFormat="1" ht="16" x14ac:dyDescent="0.2">
      <c r="A33" s="46" t="s">
        <v>52</v>
      </c>
      <c r="B33" s="65">
        <v>44580</v>
      </c>
      <c r="C33" s="17">
        <v>15734</v>
      </c>
      <c r="D33" s="17">
        <v>15714</v>
      </c>
      <c r="E33" s="17">
        <v>16462</v>
      </c>
      <c r="F33" s="17">
        <v>17116</v>
      </c>
      <c r="G33" s="17">
        <v>16331</v>
      </c>
      <c r="H33" s="17">
        <f t="shared" si="74"/>
        <v>81357</v>
      </c>
      <c r="I33" s="17">
        <v>73490</v>
      </c>
      <c r="J33" s="9"/>
      <c r="K33" s="18" t="b">
        <f t="shared" si="65"/>
        <v>0</v>
      </c>
      <c r="L33" s="9"/>
      <c r="M33" s="23">
        <f t="shared" si="66"/>
        <v>16271.4</v>
      </c>
      <c r="N33" s="82">
        <f t="shared" si="67"/>
        <v>4.5165136374251755</v>
      </c>
      <c r="O33" s="14" t="b">
        <f t="shared" si="68"/>
        <v>1</v>
      </c>
      <c r="P33" s="9"/>
      <c r="Q33" s="53">
        <f t="shared" si="69"/>
        <v>3.5165136374251755</v>
      </c>
      <c r="R33" s="53">
        <f t="shared" si="70"/>
        <v>3.5000306166187007</v>
      </c>
      <c r="S33" s="53">
        <f t="shared" si="71"/>
        <v>3.5165136374251755</v>
      </c>
      <c r="T33" s="16" t="b">
        <f>S33&gt;200%</f>
        <v>1</v>
      </c>
      <c r="U33" s="53" t="b">
        <f t="shared" si="73"/>
        <v>0</v>
      </c>
      <c r="V33" s="9"/>
    </row>
    <row r="34" spans="1:116" s="4" customFormat="1" ht="16" x14ac:dyDescent="0.2">
      <c r="A34" s="46" t="s">
        <v>49</v>
      </c>
      <c r="B34" s="65">
        <v>44571</v>
      </c>
      <c r="C34" s="51">
        <v>196</v>
      </c>
      <c r="D34" s="51">
        <v>148</v>
      </c>
      <c r="E34" s="51">
        <v>130</v>
      </c>
      <c r="F34" s="51">
        <v>150</v>
      </c>
      <c r="G34" s="51">
        <v>123</v>
      </c>
      <c r="H34" s="17">
        <f t="shared" ref="H34" si="75">SUM(C34:G34)</f>
        <v>747</v>
      </c>
      <c r="I34" s="20">
        <v>489</v>
      </c>
      <c r="J34" s="9"/>
      <c r="K34" s="18" t="b">
        <f t="shared" si="65"/>
        <v>0</v>
      </c>
      <c r="L34" s="9"/>
      <c r="M34" s="3">
        <f t="shared" si="66"/>
        <v>149.4</v>
      </c>
      <c r="N34" s="82">
        <f t="shared" si="67"/>
        <v>3.2730923694779115</v>
      </c>
      <c r="O34" s="14" t="b">
        <f>I34&gt;(2*M34)</f>
        <v>1</v>
      </c>
      <c r="P34" s="9"/>
      <c r="Q34" s="53">
        <f t="shared" si="69"/>
        <v>2.2730923694779119</v>
      </c>
      <c r="R34" s="53">
        <f t="shared" si="70"/>
        <v>2.975609756097561</v>
      </c>
      <c r="S34" s="53">
        <f t="shared" si="71"/>
        <v>2.975609756097561</v>
      </c>
      <c r="T34" s="16" t="b">
        <f t="shared" si="72"/>
        <v>1</v>
      </c>
      <c r="U34" s="53" t="b">
        <f t="shared" si="73"/>
        <v>0</v>
      </c>
      <c r="V34" s="9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</row>
    <row r="35" spans="1:116" s="4" customFormat="1" ht="16" x14ac:dyDescent="0.2">
      <c r="A35" s="43" t="s">
        <v>41</v>
      </c>
      <c r="B35" s="64">
        <v>44571</v>
      </c>
      <c r="C35" s="5">
        <v>66</v>
      </c>
      <c r="D35" s="5">
        <v>79</v>
      </c>
      <c r="E35" s="5">
        <v>71</v>
      </c>
      <c r="F35" s="5">
        <v>85</v>
      </c>
      <c r="G35" s="5">
        <v>65</v>
      </c>
      <c r="H35" s="8">
        <f t="shared" ref="H35" si="76">SUM(C35:G35)</f>
        <v>366</v>
      </c>
      <c r="I35" s="24">
        <v>403</v>
      </c>
      <c r="J35" s="9"/>
      <c r="K35" s="13" t="b">
        <f>I35&gt;H35</f>
        <v>1</v>
      </c>
      <c r="L35" s="9"/>
      <c r="M35" s="2">
        <f>(C35+D35+E35+F35+G35)/5</f>
        <v>73.2</v>
      </c>
      <c r="N35" s="81">
        <f t="shared" si="67"/>
        <v>5.5054644808743172</v>
      </c>
      <c r="O35" s="14" t="b">
        <f>I35&gt;(2*M35)</f>
        <v>1</v>
      </c>
      <c r="P35" s="9"/>
      <c r="Q35" s="15">
        <f>(I35-M35)/M35</f>
        <v>4.5054644808743172</v>
      </c>
      <c r="R35" s="15">
        <f>(I35-G35)/G35</f>
        <v>5.2</v>
      </c>
      <c r="S35" s="15">
        <f t="shared" si="71"/>
        <v>5.2</v>
      </c>
      <c r="T35" s="16" t="b">
        <f>S35&gt;200%</f>
        <v>1</v>
      </c>
      <c r="U35" s="15" t="b">
        <f t="shared" si="73"/>
        <v>0</v>
      </c>
      <c r="V35" s="9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</row>
    <row r="36" spans="1:116" s="4" customFormat="1" ht="32" x14ac:dyDescent="0.2">
      <c r="A36" s="43" t="s">
        <v>53</v>
      </c>
      <c r="B36" s="64">
        <v>44580</v>
      </c>
      <c r="C36" s="8">
        <v>46</v>
      </c>
      <c r="D36" s="8">
        <v>57</v>
      </c>
      <c r="E36" s="8">
        <v>48</v>
      </c>
      <c r="F36" s="8">
        <v>35</v>
      </c>
      <c r="G36" s="8">
        <v>34</v>
      </c>
      <c r="H36" s="8">
        <f t="shared" ref="H36" si="77">SUM(C36:G36)</f>
        <v>220</v>
      </c>
      <c r="I36" s="25">
        <v>202</v>
      </c>
      <c r="J36" s="9"/>
      <c r="K36" s="12" t="b">
        <f>I36&gt;H36</f>
        <v>0</v>
      </c>
      <c r="L36" s="9"/>
      <c r="M36" s="22">
        <f>(C36+D36+E36+F36+G36)/5</f>
        <v>44</v>
      </c>
      <c r="N36" s="81">
        <f t="shared" si="67"/>
        <v>4.5909090909090908</v>
      </c>
      <c r="O36" s="14" t="b">
        <f>I36&gt;(2*M36)</f>
        <v>1</v>
      </c>
      <c r="P36" s="9"/>
      <c r="Q36" s="15">
        <f>(I36-M36)/M36</f>
        <v>3.5909090909090908</v>
      </c>
      <c r="R36" s="15">
        <f>(I36-G36)/G36</f>
        <v>4.9411764705882355</v>
      </c>
      <c r="S36" s="15">
        <f t="shared" ref="S36:S52" si="78">MAX(Q36,R36)</f>
        <v>4.9411764705882355</v>
      </c>
      <c r="T36" s="16" t="b">
        <f t="shared" si="72"/>
        <v>1</v>
      </c>
      <c r="U36" s="15" t="b">
        <f t="shared" ref="U36:U50" si="79">S36&gt;1000%</f>
        <v>0</v>
      </c>
      <c r="V36" s="9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</row>
    <row r="37" spans="1:116" s="4" customFormat="1" ht="16" x14ac:dyDescent="0.2">
      <c r="A37" s="43" t="s">
        <v>54</v>
      </c>
      <c r="B37" s="64">
        <v>44580</v>
      </c>
      <c r="C37" s="8">
        <v>785</v>
      </c>
      <c r="D37" s="8">
        <v>737</v>
      </c>
      <c r="E37" s="8">
        <v>690</v>
      </c>
      <c r="F37" s="8">
        <v>677</v>
      </c>
      <c r="G37" s="8">
        <v>648</v>
      </c>
      <c r="H37" s="8">
        <f t="shared" ref="H37:H38" si="80">SUM(C37:G37)</f>
        <v>3537</v>
      </c>
      <c r="I37" s="25">
        <v>3444</v>
      </c>
      <c r="J37" s="9"/>
      <c r="K37" s="12" t="b">
        <f t="shared" ref="K37:K52" si="81">I37&gt;H37</f>
        <v>0</v>
      </c>
      <c r="L37" s="9"/>
      <c r="M37" s="22">
        <f t="shared" ref="M37:M52" si="82">(C37+D37+E37+F37+G37)/5</f>
        <v>707.4</v>
      </c>
      <c r="N37" s="81">
        <f t="shared" si="67"/>
        <v>4.8685326547921965</v>
      </c>
      <c r="O37" s="14" t="b">
        <f t="shared" ref="O37:O38" si="83">I37&gt;(2*M37)</f>
        <v>1</v>
      </c>
      <c r="P37" s="9"/>
      <c r="Q37" s="15">
        <f t="shared" ref="Q37:Q52" si="84">(I37-M37)/M37</f>
        <v>3.868532654792197</v>
      </c>
      <c r="R37" s="15">
        <f t="shared" ref="R37:R52" si="85">(I37-G37)/G37</f>
        <v>4.3148148148148149</v>
      </c>
      <c r="S37" s="15">
        <f t="shared" si="78"/>
        <v>4.3148148148148149</v>
      </c>
      <c r="T37" s="16" t="b">
        <f t="shared" si="72"/>
        <v>1</v>
      </c>
      <c r="U37" s="15" t="b">
        <f t="shared" si="79"/>
        <v>0</v>
      </c>
      <c r="V37" s="9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</row>
    <row r="38" spans="1:116" s="4" customFormat="1" ht="16" x14ac:dyDescent="0.2">
      <c r="A38" s="46" t="s">
        <v>55</v>
      </c>
      <c r="B38" s="65">
        <v>44580</v>
      </c>
      <c r="C38" s="17">
        <v>479</v>
      </c>
      <c r="D38" s="17">
        <v>391</v>
      </c>
      <c r="E38" s="17">
        <v>367</v>
      </c>
      <c r="F38" s="17">
        <v>400</v>
      </c>
      <c r="G38" s="17">
        <v>385</v>
      </c>
      <c r="H38" s="17">
        <f t="shared" si="80"/>
        <v>2022</v>
      </c>
      <c r="I38" s="17">
        <v>2750</v>
      </c>
      <c r="J38" s="9"/>
      <c r="K38" s="13" t="b">
        <f t="shared" si="81"/>
        <v>1</v>
      </c>
      <c r="L38" s="9"/>
      <c r="M38" s="23">
        <f t="shared" si="82"/>
        <v>404.4</v>
      </c>
      <c r="N38" s="82">
        <f t="shared" ref="N38:N39" si="86">I38/M38</f>
        <v>6.8001978239366965</v>
      </c>
      <c r="O38" s="14" t="b">
        <f t="shared" si="83"/>
        <v>1</v>
      </c>
      <c r="P38" s="9"/>
      <c r="Q38" s="53">
        <f t="shared" si="84"/>
        <v>5.8001978239366965</v>
      </c>
      <c r="R38" s="53">
        <f t="shared" si="85"/>
        <v>6.1428571428571432</v>
      </c>
      <c r="S38" s="53">
        <f t="shared" si="78"/>
        <v>6.1428571428571432</v>
      </c>
      <c r="T38" s="16" t="b">
        <f t="shared" si="72"/>
        <v>1</v>
      </c>
      <c r="U38" s="53" t="b">
        <f t="shared" si="79"/>
        <v>0</v>
      </c>
      <c r="V38" s="9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</row>
    <row r="39" spans="1:116" s="7" customFormat="1" ht="16" x14ac:dyDescent="0.2">
      <c r="A39" s="43" t="s">
        <v>56</v>
      </c>
      <c r="B39" s="64">
        <v>44571</v>
      </c>
      <c r="C39" s="8">
        <v>216</v>
      </c>
      <c r="D39" s="8">
        <v>209</v>
      </c>
      <c r="E39" s="8">
        <v>227</v>
      </c>
      <c r="F39" s="8">
        <v>222</v>
      </c>
      <c r="G39" s="8">
        <v>198</v>
      </c>
      <c r="H39" s="8">
        <f t="shared" ref="H39" si="87">SUM(C39:G39)</f>
        <v>1072</v>
      </c>
      <c r="I39" s="24">
        <v>440</v>
      </c>
      <c r="J39" s="11"/>
      <c r="K39" s="12" t="b">
        <f t="shared" si="81"/>
        <v>0</v>
      </c>
      <c r="L39" s="11"/>
      <c r="M39" s="22">
        <f t="shared" si="82"/>
        <v>214.4</v>
      </c>
      <c r="N39" s="81">
        <f t="shared" si="86"/>
        <v>2.0522388059701493</v>
      </c>
      <c r="O39" s="14" t="b">
        <f>I39&gt;(2*M39)</f>
        <v>1</v>
      </c>
      <c r="P39" s="11"/>
      <c r="Q39" s="15">
        <f t="shared" si="84"/>
        <v>1.0522388059701493</v>
      </c>
      <c r="R39" s="15">
        <f t="shared" si="85"/>
        <v>1.2222222222222223</v>
      </c>
      <c r="S39" s="15">
        <f t="shared" si="78"/>
        <v>1.2222222222222223</v>
      </c>
      <c r="T39" s="15" t="b">
        <f t="shared" ref="T39" si="88">S39&gt;200%</f>
        <v>0</v>
      </c>
      <c r="U39" s="15" t="b">
        <f t="shared" si="79"/>
        <v>0</v>
      </c>
      <c r="V39" s="11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</row>
    <row r="40" spans="1:116" s="7" customFormat="1" ht="16" x14ac:dyDescent="0.2">
      <c r="A40" s="46" t="s">
        <v>57</v>
      </c>
      <c r="B40" s="65">
        <v>44571</v>
      </c>
      <c r="C40" s="17">
        <v>706</v>
      </c>
      <c r="D40" s="17">
        <v>696</v>
      </c>
      <c r="E40" s="17">
        <v>740</v>
      </c>
      <c r="F40" s="17">
        <v>755</v>
      </c>
      <c r="G40" s="17">
        <v>669</v>
      </c>
      <c r="H40" s="17">
        <f t="shared" ref="H40" si="89">SUM(C40:G40)</f>
        <v>3566</v>
      </c>
      <c r="I40" s="20">
        <v>5162</v>
      </c>
      <c r="J40" s="11"/>
      <c r="K40" s="13" t="b">
        <f t="shared" si="81"/>
        <v>1</v>
      </c>
      <c r="L40" s="11"/>
      <c r="M40" s="23">
        <f t="shared" si="82"/>
        <v>713.2</v>
      </c>
      <c r="N40" s="82">
        <f t="shared" ref="N40:N43" si="90">I40/M40</f>
        <v>7.2378014582164889</v>
      </c>
      <c r="O40" s="14" t="b">
        <f>I40&gt;(2*M40)</f>
        <v>1</v>
      </c>
      <c r="P40" s="11"/>
      <c r="Q40" s="53">
        <f t="shared" si="84"/>
        <v>6.2378014582164889</v>
      </c>
      <c r="R40" s="53">
        <f t="shared" si="85"/>
        <v>6.7159940209267566</v>
      </c>
      <c r="S40" s="53">
        <f t="shared" si="78"/>
        <v>6.7159940209267566</v>
      </c>
      <c r="T40" s="16" t="b">
        <f>S40&gt;200%</f>
        <v>1</v>
      </c>
      <c r="U40" s="53" t="b">
        <f t="shared" si="79"/>
        <v>0</v>
      </c>
      <c r="V40" s="11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</row>
    <row r="41" spans="1:116" s="4" customFormat="1" ht="16" x14ac:dyDescent="0.2">
      <c r="A41" s="43" t="s">
        <v>58</v>
      </c>
      <c r="B41" s="64">
        <v>44571</v>
      </c>
      <c r="C41" s="5">
        <v>6044</v>
      </c>
      <c r="D41" s="5">
        <v>6013</v>
      </c>
      <c r="E41" s="5">
        <v>5647</v>
      </c>
      <c r="F41" s="5">
        <v>6312</v>
      </c>
      <c r="G41" s="5">
        <v>5623</v>
      </c>
      <c r="H41" s="8">
        <f t="shared" ref="H41:H43" si="91">SUM(C41:G41)</f>
        <v>29639</v>
      </c>
      <c r="I41" s="24">
        <v>11892</v>
      </c>
      <c r="J41" s="9"/>
      <c r="K41" s="12" t="b">
        <f t="shared" si="81"/>
        <v>0</v>
      </c>
      <c r="L41" s="9"/>
      <c r="M41" s="2">
        <f t="shared" si="82"/>
        <v>5927.8</v>
      </c>
      <c r="N41" s="81">
        <f t="shared" si="90"/>
        <v>2.006140558048517</v>
      </c>
      <c r="O41" s="14" t="b">
        <f>I41&gt;(2*M41)</f>
        <v>1</v>
      </c>
      <c r="P41" s="9"/>
      <c r="Q41" s="15">
        <f t="shared" si="84"/>
        <v>1.006140558048517</v>
      </c>
      <c r="R41" s="15">
        <f t="shared" si="85"/>
        <v>1.1148852925484616</v>
      </c>
      <c r="S41" s="15">
        <f t="shared" si="78"/>
        <v>1.1148852925484616</v>
      </c>
      <c r="T41" s="15" t="b">
        <f t="shared" ref="T41:T43" si="92">S41&gt;200%</f>
        <v>0</v>
      </c>
      <c r="U41" s="15" t="b">
        <f t="shared" si="79"/>
        <v>0</v>
      </c>
      <c r="V41" s="9"/>
    </row>
    <row r="42" spans="1:116" s="4" customFormat="1" ht="16" x14ac:dyDescent="0.2">
      <c r="A42" s="43" t="s">
        <v>59</v>
      </c>
      <c r="B42" s="64">
        <v>44571</v>
      </c>
      <c r="C42" s="5">
        <v>1509</v>
      </c>
      <c r="D42" s="5">
        <v>1474</v>
      </c>
      <c r="E42" s="5">
        <v>1339</v>
      </c>
      <c r="F42" s="5">
        <v>1371</v>
      </c>
      <c r="G42" s="5">
        <v>1338</v>
      </c>
      <c r="H42" s="8">
        <f t="shared" si="91"/>
        <v>7031</v>
      </c>
      <c r="I42" s="24">
        <v>3669</v>
      </c>
      <c r="J42" s="9"/>
      <c r="K42" s="12" t="b">
        <f t="shared" si="81"/>
        <v>0</v>
      </c>
      <c r="L42" s="9"/>
      <c r="M42" s="2">
        <f t="shared" si="82"/>
        <v>1406.2</v>
      </c>
      <c r="N42" s="81">
        <f t="shared" si="90"/>
        <v>2.6091594367799744</v>
      </c>
      <c r="O42" s="14" t="b">
        <f>I42&gt;(2*M42)</f>
        <v>1</v>
      </c>
      <c r="P42" s="9"/>
      <c r="Q42" s="15">
        <f t="shared" si="84"/>
        <v>1.6091594367799744</v>
      </c>
      <c r="R42" s="15">
        <f t="shared" si="85"/>
        <v>1.742152466367713</v>
      </c>
      <c r="S42" s="15">
        <f t="shared" si="78"/>
        <v>1.742152466367713</v>
      </c>
      <c r="T42" s="15" t="b">
        <f t="shared" si="92"/>
        <v>0</v>
      </c>
      <c r="U42" s="15" t="b">
        <f t="shared" si="79"/>
        <v>0</v>
      </c>
      <c r="V42" s="9"/>
    </row>
    <row r="43" spans="1:116" s="4" customFormat="1" ht="16" x14ac:dyDescent="0.2">
      <c r="A43" s="43" t="s">
        <v>60</v>
      </c>
      <c r="B43" s="64">
        <v>44571</v>
      </c>
      <c r="C43" s="5">
        <v>483</v>
      </c>
      <c r="D43" s="5">
        <v>462</v>
      </c>
      <c r="E43" s="5">
        <v>457</v>
      </c>
      <c r="F43" s="5">
        <v>447</v>
      </c>
      <c r="G43" s="5">
        <v>450</v>
      </c>
      <c r="H43" s="8">
        <f t="shared" si="91"/>
        <v>2299</v>
      </c>
      <c r="I43" s="24">
        <v>1338</v>
      </c>
      <c r="J43" s="9"/>
      <c r="K43" s="12" t="b">
        <f t="shared" si="81"/>
        <v>0</v>
      </c>
      <c r="L43" s="9"/>
      <c r="M43" s="2">
        <f t="shared" si="82"/>
        <v>459.8</v>
      </c>
      <c r="N43" s="81">
        <f t="shared" si="90"/>
        <v>2.9099608525445846</v>
      </c>
      <c r="O43" s="14" t="b">
        <f>I43&gt;(2*M43)</f>
        <v>1</v>
      </c>
      <c r="P43" s="9"/>
      <c r="Q43" s="15">
        <f t="shared" si="84"/>
        <v>1.9099608525445846</v>
      </c>
      <c r="R43" s="15">
        <f t="shared" si="85"/>
        <v>1.9733333333333334</v>
      </c>
      <c r="S43" s="15">
        <f t="shared" si="78"/>
        <v>1.9733333333333334</v>
      </c>
      <c r="T43" s="15" t="b">
        <f t="shared" si="92"/>
        <v>0</v>
      </c>
      <c r="U43" s="15" t="b">
        <f t="shared" si="79"/>
        <v>0</v>
      </c>
      <c r="V43" s="9"/>
    </row>
    <row r="44" spans="1:116" s="7" customFormat="1" ht="32" x14ac:dyDescent="0.2">
      <c r="A44" s="43" t="s">
        <v>13</v>
      </c>
      <c r="B44" s="66" t="s">
        <v>93</v>
      </c>
      <c r="C44" s="8"/>
      <c r="D44" s="8"/>
      <c r="E44" s="8"/>
      <c r="F44" s="8"/>
      <c r="G44" s="8"/>
      <c r="H44" s="8"/>
      <c r="I44" s="24"/>
      <c r="J44" s="11"/>
      <c r="K44" s="12"/>
      <c r="L44" s="11"/>
      <c r="M44" s="12"/>
      <c r="N44" s="12"/>
      <c r="O44" s="12"/>
      <c r="P44" s="11"/>
      <c r="Q44" s="15"/>
      <c r="R44" s="15"/>
      <c r="S44" s="15"/>
      <c r="T44" s="15"/>
      <c r="U44" s="15"/>
      <c r="V44" s="11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</row>
    <row r="45" spans="1:116" s="7" customFormat="1" ht="16" x14ac:dyDescent="0.2">
      <c r="A45" s="43" t="s">
        <v>22</v>
      </c>
      <c r="B45" s="66" t="s">
        <v>93</v>
      </c>
      <c r="C45" s="8"/>
      <c r="D45" s="8"/>
      <c r="E45" s="8"/>
      <c r="F45" s="8"/>
      <c r="G45" s="8"/>
      <c r="H45" s="8"/>
      <c r="I45" s="24"/>
      <c r="J45" s="11"/>
      <c r="K45" s="12"/>
      <c r="L45" s="11"/>
      <c r="M45" s="12"/>
      <c r="N45" s="12"/>
      <c r="O45" s="12"/>
      <c r="P45" s="11"/>
      <c r="Q45" s="15"/>
      <c r="R45" s="15"/>
      <c r="S45" s="15"/>
      <c r="T45" s="15"/>
      <c r="U45" s="15"/>
      <c r="V45" s="11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</row>
    <row r="46" spans="1:116" s="7" customFormat="1" ht="16" x14ac:dyDescent="0.2">
      <c r="A46" s="43" t="s">
        <v>23</v>
      </c>
      <c r="B46" s="66" t="s">
        <v>93</v>
      </c>
      <c r="C46" s="8"/>
      <c r="D46" s="8"/>
      <c r="E46" s="8"/>
      <c r="F46" s="8"/>
      <c r="G46" s="8"/>
      <c r="H46" s="8"/>
      <c r="I46" s="24"/>
      <c r="J46" s="11"/>
      <c r="K46" s="12"/>
      <c r="L46" s="11"/>
      <c r="M46" s="12"/>
      <c r="N46" s="12"/>
      <c r="O46" s="12"/>
      <c r="P46" s="11"/>
      <c r="Q46" s="15"/>
      <c r="R46" s="15"/>
      <c r="S46" s="15"/>
      <c r="T46" s="15"/>
      <c r="U46" s="15"/>
      <c r="V46" s="11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</row>
    <row r="47" spans="1:116" s="68" customFormat="1" ht="24" customHeight="1" x14ac:dyDescent="0.2">
      <c r="A47" s="69" t="s">
        <v>9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</row>
    <row r="48" spans="1:116" s="4" customFormat="1" ht="48" x14ac:dyDescent="0.2">
      <c r="A48" s="46" t="s">
        <v>110</v>
      </c>
      <c r="B48" s="65">
        <v>44580</v>
      </c>
      <c r="C48" s="17">
        <v>11533</v>
      </c>
      <c r="D48" s="17">
        <v>11122</v>
      </c>
      <c r="E48" s="17">
        <v>10851</v>
      </c>
      <c r="F48" s="17">
        <v>11773</v>
      </c>
      <c r="G48" s="17">
        <v>11429</v>
      </c>
      <c r="H48" s="17">
        <f t="shared" ref="H48" si="93">SUM(C48:G48)</f>
        <v>56708</v>
      </c>
      <c r="I48" s="17">
        <v>34486</v>
      </c>
      <c r="J48" s="9"/>
      <c r="K48" s="54" t="b">
        <f t="shared" ref="K48" si="94">I48&gt;H48</f>
        <v>0</v>
      </c>
      <c r="L48" s="9"/>
      <c r="M48" s="23">
        <f t="shared" ref="M48" si="95">(C48+D48+E48+F48+G48)/5</f>
        <v>11341.6</v>
      </c>
      <c r="N48" s="82">
        <f t="shared" ref="N48:N56" si="96">I48/M48</f>
        <v>3.0406644565140719</v>
      </c>
      <c r="O48" s="14" t="b">
        <f t="shared" ref="O48" si="97">I48&gt;(2*M48)</f>
        <v>1</v>
      </c>
      <c r="P48" s="9"/>
      <c r="Q48" s="53">
        <f t="shared" ref="Q48" si="98">(I48-M48)/M48</f>
        <v>2.0406644565140724</v>
      </c>
      <c r="R48" s="53">
        <f t="shared" ref="R48" si="99">(I48-G48)/G48</f>
        <v>2.0174118470557354</v>
      </c>
      <c r="S48" s="53">
        <f t="shared" ref="S48" si="100">MAX(Q48,R48)</f>
        <v>2.0406644565140724</v>
      </c>
      <c r="T48" s="16" t="b">
        <f>S48&gt;200%</f>
        <v>1</v>
      </c>
      <c r="U48" s="53" t="b">
        <f t="shared" ref="U48" si="101">S48&gt;1000%</f>
        <v>0</v>
      </c>
      <c r="V48" s="9"/>
    </row>
    <row r="49" spans="1:116" s="4" customFormat="1" ht="16" x14ac:dyDescent="0.2">
      <c r="A49" s="46" t="s">
        <v>98</v>
      </c>
      <c r="B49" s="65">
        <v>44571</v>
      </c>
      <c r="C49" s="17">
        <v>324</v>
      </c>
      <c r="D49" s="17">
        <v>370</v>
      </c>
      <c r="E49" s="17">
        <v>376</v>
      </c>
      <c r="F49" s="17">
        <v>366</v>
      </c>
      <c r="G49" s="17">
        <v>372</v>
      </c>
      <c r="H49" s="17">
        <f t="shared" ref="H49:H50" si="102">SUM(C49:G49)</f>
        <v>1808</v>
      </c>
      <c r="I49" s="17">
        <v>1650</v>
      </c>
      <c r="J49" s="9"/>
      <c r="K49" s="54" t="b">
        <f t="shared" si="81"/>
        <v>0</v>
      </c>
      <c r="L49" s="9"/>
      <c r="M49" s="23">
        <f t="shared" si="82"/>
        <v>361.6</v>
      </c>
      <c r="N49" s="82">
        <f t="shared" si="96"/>
        <v>4.5630530973451329</v>
      </c>
      <c r="O49" s="14" t="b">
        <f t="shared" ref="O49" si="103">I49&gt;(2*M49)</f>
        <v>1</v>
      </c>
      <c r="P49" s="9"/>
      <c r="Q49" s="53">
        <f t="shared" si="84"/>
        <v>3.5630530973451329</v>
      </c>
      <c r="R49" s="53">
        <f t="shared" si="85"/>
        <v>3.435483870967742</v>
      </c>
      <c r="S49" s="53">
        <f t="shared" si="78"/>
        <v>3.5630530973451329</v>
      </c>
      <c r="T49" s="16" t="b">
        <f t="shared" ref="T49" si="104">S49&gt;200%</f>
        <v>1</v>
      </c>
      <c r="U49" s="53" t="b">
        <f t="shared" si="79"/>
        <v>0</v>
      </c>
      <c r="V49" s="9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</row>
    <row r="50" spans="1:116" s="4" customFormat="1" ht="16" x14ac:dyDescent="0.2">
      <c r="A50" s="86" t="s">
        <v>98</v>
      </c>
      <c r="B50" s="87">
        <v>44592</v>
      </c>
      <c r="C50" s="90">
        <v>1631</v>
      </c>
      <c r="D50" s="90">
        <v>1876</v>
      </c>
      <c r="E50" s="90">
        <v>1811</v>
      </c>
      <c r="F50" s="90">
        <v>1803</v>
      </c>
      <c r="G50" s="90">
        <v>1611</v>
      </c>
      <c r="H50" s="91">
        <f t="shared" si="102"/>
        <v>8732</v>
      </c>
      <c r="I50" s="91">
        <v>1650</v>
      </c>
      <c r="J50" s="9"/>
      <c r="K50" s="83" t="b">
        <f t="shared" si="81"/>
        <v>0</v>
      </c>
      <c r="L50" s="9"/>
      <c r="M50" s="92">
        <f t="shared" si="82"/>
        <v>1746.4</v>
      </c>
      <c r="N50" s="89">
        <f t="shared" si="96"/>
        <v>0.94480073293632616</v>
      </c>
      <c r="O50" s="84" t="b">
        <f>I50&gt;(2*M50)</f>
        <v>0</v>
      </c>
      <c r="P50" s="9"/>
      <c r="Q50" s="85">
        <f t="shared" si="84"/>
        <v>-5.5199267063673896E-2</v>
      </c>
      <c r="R50" s="85">
        <f t="shared" si="85"/>
        <v>2.4208566108007448E-2</v>
      </c>
      <c r="S50" s="85">
        <f t="shared" si="78"/>
        <v>2.4208566108007448E-2</v>
      </c>
      <c r="T50" s="85" t="b">
        <f>S50&gt;200%</f>
        <v>0</v>
      </c>
      <c r="U50" s="85" t="b">
        <f t="shared" si="79"/>
        <v>0</v>
      </c>
      <c r="V50" s="9"/>
    </row>
    <row r="51" spans="1:116" s="4" customFormat="1" ht="16" x14ac:dyDescent="0.2">
      <c r="A51" s="46" t="s">
        <v>61</v>
      </c>
      <c r="B51" s="65">
        <v>44571</v>
      </c>
      <c r="C51" s="51">
        <v>2308</v>
      </c>
      <c r="D51" s="51">
        <v>2323</v>
      </c>
      <c r="E51" s="51">
        <v>2363</v>
      </c>
      <c r="F51" s="51">
        <v>2392</v>
      </c>
      <c r="G51" s="51">
        <v>2415</v>
      </c>
      <c r="H51" s="17">
        <f t="shared" ref="H51" si="105">SUM(C51:G51)</f>
        <v>11801</v>
      </c>
      <c r="I51" s="20">
        <v>53846</v>
      </c>
      <c r="J51" s="9"/>
      <c r="K51" s="13" t="b">
        <f t="shared" si="81"/>
        <v>1</v>
      </c>
      <c r="L51" s="9"/>
      <c r="M51" s="3">
        <f t="shared" si="82"/>
        <v>2360.1999999999998</v>
      </c>
      <c r="N51" s="82">
        <f t="shared" si="96"/>
        <v>22.814168290822813</v>
      </c>
      <c r="O51" s="14" t="b">
        <f>I51&gt;(2*M51)</f>
        <v>1</v>
      </c>
      <c r="P51" s="9"/>
      <c r="Q51" s="53">
        <f t="shared" si="84"/>
        <v>21.814168290822813</v>
      </c>
      <c r="R51" s="53">
        <f t="shared" si="85"/>
        <v>21.296480331262941</v>
      </c>
      <c r="S51" s="53">
        <f t="shared" si="78"/>
        <v>21.814168290822813</v>
      </c>
      <c r="T51" s="16" t="b">
        <f>S51&gt;200%</f>
        <v>1</v>
      </c>
      <c r="U51" s="16" t="b">
        <f>S51&gt;1000%</f>
        <v>1</v>
      </c>
      <c r="V51" s="9"/>
    </row>
    <row r="52" spans="1:116" s="4" customFormat="1" ht="16" x14ac:dyDescent="0.2">
      <c r="A52" s="86" t="s">
        <v>61</v>
      </c>
      <c r="B52" s="87">
        <v>44594</v>
      </c>
      <c r="C52" s="90"/>
      <c r="D52" s="90"/>
      <c r="E52" s="90"/>
      <c r="F52" s="90"/>
      <c r="G52" s="90"/>
      <c r="H52" s="91">
        <f t="shared" ref="H52" si="106">SUM(C52:G52)</f>
        <v>0</v>
      </c>
      <c r="I52" s="91"/>
      <c r="J52" s="9"/>
      <c r="K52" s="83" t="b">
        <f t="shared" si="81"/>
        <v>0</v>
      </c>
      <c r="L52" s="9"/>
      <c r="M52" s="92">
        <f t="shared" si="82"/>
        <v>0</v>
      </c>
      <c r="N52" s="89" t="e">
        <f t="shared" si="96"/>
        <v>#DIV/0!</v>
      </c>
      <c r="O52" s="84" t="b">
        <f>I52&gt;(2*M52)</f>
        <v>0</v>
      </c>
      <c r="P52" s="9"/>
      <c r="Q52" s="85" t="e">
        <f t="shared" si="84"/>
        <v>#DIV/0!</v>
      </c>
      <c r="R52" s="85" t="e">
        <f t="shared" si="85"/>
        <v>#DIV/0!</v>
      </c>
      <c r="S52" s="85" t="e">
        <f t="shared" si="78"/>
        <v>#DIV/0!</v>
      </c>
      <c r="T52" s="85" t="e">
        <f>S52&gt;200%</f>
        <v>#DIV/0!</v>
      </c>
      <c r="U52" s="85" t="e">
        <f t="shared" ref="U52" si="107">S52&gt;1000%</f>
        <v>#DIV/0!</v>
      </c>
      <c r="V52" s="9"/>
    </row>
    <row r="53" spans="1:116" s="7" customFormat="1" ht="14.5" customHeight="1" x14ac:dyDescent="0.2">
      <c r="A53" s="46" t="s">
        <v>62</v>
      </c>
      <c r="B53" s="65">
        <v>44582</v>
      </c>
      <c r="C53" s="17">
        <v>84</v>
      </c>
      <c r="D53" s="17">
        <v>92</v>
      </c>
      <c r="E53" s="17">
        <v>116</v>
      </c>
      <c r="F53" s="17">
        <v>159</v>
      </c>
      <c r="G53" s="17">
        <v>108</v>
      </c>
      <c r="H53" s="17">
        <f t="shared" ref="H53" si="108">SUM(C53:G53)</f>
        <v>559</v>
      </c>
      <c r="I53" s="17">
        <v>307</v>
      </c>
      <c r="J53" s="11"/>
      <c r="K53" s="18" t="b">
        <f t="shared" ref="K53:K54" si="109">I53&gt;H53</f>
        <v>0</v>
      </c>
      <c r="L53" s="11"/>
      <c r="M53" s="23">
        <f t="shared" ref="M53:M54" si="110">(C53+D53+E53+F53+G53)/5</f>
        <v>111.8</v>
      </c>
      <c r="N53" s="82">
        <f t="shared" si="96"/>
        <v>2.7459749552772807</v>
      </c>
      <c r="O53" s="14" t="b">
        <f>I53&gt;(2*M53)</f>
        <v>1</v>
      </c>
      <c r="P53" s="11"/>
      <c r="Q53" s="53">
        <f t="shared" ref="Q53:Q54" si="111">(I53-M53)/M53</f>
        <v>1.7459749552772807</v>
      </c>
      <c r="R53" s="53">
        <f t="shared" ref="R53:R54" si="112">(I53-G53)/G53</f>
        <v>1.8425925925925926</v>
      </c>
      <c r="S53" s="53">
        <f t="shared" ref="S53:S54" si="113">MAX(Q53,R53)</f>
        <v>1.8425925925925926</v>
      </c>
      <c r="T53" s="53" t="b">
        <f t="shared" ref="T53" si="114">S53&gt;200%</f>
        <v>0</v>
      </c>
      <c r="U53" s="53" t="b">
        <f t="shared" ref="U53:U54" si="115">S53&gt;1000%</f>
        <v>0</v>
      </c>
      <c r="V53" s="11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</row>
    <row r="54" spans="1:116" s="4" customFormat="1" ht="16" x14ac:dyDescent="0.2">
      <c r="A54" s="86" t="s">
        <v>62</v>
      </c>
      <c r="B54" s="87">
        <v>44594</v>
      </c>
      <c r="C54" s="94">
        <v>107</v>
      </c>
      <c r="D54" s="94">
        <v>152</v>
      </c>
      <c r="E54" s="94">
        <v>188</v>
      </c>
      <c r="F54" s="94">
        <v>246</v>
      </c>
      <c r="G54" s="94">
        <v>136</v>
      </c>
      <c r="H54" s="93">
        <f t="shared" ref="H54" si="116">SUM(C54:G54)</f>
        <v>829</v>
      </c>
      <c r="I54" s="91">
        <v>307</v>
      </c>
      <c r="J54" s="9"/>
      <c r="K54" s="83" t="b">
        <f t="shared" si="109"/>
        <v>0</v>
      </c>
      <c r="L54" s="9"/>
      <c r="M54" s="92">
        <f t="shared" si="110"/>
        <v>165.8</v>
      </c>
      <c r="N54" s="89">
        <f t="shared" ref="N54" si="117">I54/M54</f>
        <v>1.8516284680337756</v>
      </c>
      <c r="O54" s="84" t="b">
        <f>I54&gt;(2*M54)</f>
        <v>0</v>
      </c>
      <c r="P54" s="9"/>
      <c r="Q54" s="85">
        <f t="shared" si="111"/>
        <v>0.85162846803377545</v>
      </c>
      <c r="R54" s="85">
        <f t="shared" si="112"/>
        <v>1.2573529411764706</v>
      </c>
      <c r="S54" s="85">
        <f t="shared" si="113"/>
        <v>1.2573529411764706</v>
      </c>
      <c r="T54" s="85" t="b">
        <f>S54&gt;200%</f>
        <v>0</v>
      </c>
      <c r="U54" s="85" t="b">
        <f t="shared" si="115"/>
        <v>0</v>
      </c>
      <c r="V54" s="9"/>
    </row>
    <row r="55" spans="1:116" s="74" customFormat="1" ht="16" x14ac:dyDescent="0.2">
      <c r="A55" s="46" t="s">
        <v>63</v>
      </c>
      <c r="B55" s="65">
        <v>44571</v>
      </c>
      <c r="C55" s="17">
        <v>535</v>
      </c>
      <c r="D55" s="17">
        <v>538</v>
      </c>
      <c r="E55" s="17">
        <v>522</v>
      </c>
      <c r="F55" s="17">
        <v>531</v>
      </c>
      <c r="G55" s="17">
        <v>499</v>
      </c>
      <c r="H55" s="17">
        <f t="shared" ref="H55:H56" si="118">SUM(C55:G55)</f>
        <v>2625</v>
      </c>
      <c r="I55" s="17">
        <v>850</v>
      </c>
      <c r="J55" s="72"/>
      <c r="K55" s="18" t="b">
        <f t="shared" ref="K55:K84" si="119">I55&gt;H55</f>
        <v>0</v>
      </c>
      <c r="L55" s="72"/>
      <c r="M55" s="23">
        <f t="shared" ref="M55:M84" si="120">(C55+D55+E55+F55+G55)/5</f>
        <v>525</v>
      </c>
      <c r="N55" s="82">
        <f t="shared" si="96"/>
        <v>1.6190476190476191</v>
      </c>
      <c r="O55" s="23" t="b">
        <f t="shared" ref="O55" si="121">I55&gt;(2*M55)</f>
        <v>0</v>
      </c>
      <c r="P55" s="72"/>
      <c r="Q55" s="96">
        <f t="shared" ref="Q55:Q84" si="122">(I55-M55)/M55</f>
        <v>0.61904761904761907</v>
      </c>
      <c r="R55" s="96">
        <f t="shared" ref="R55:R84" si="123">(I55-G55)/G55</f>
        <v>0.70340681362725455</v>
      </c>
      <c r="S55" s="96">
        <f t="shared" ref="S55:S64" si="124">MAX(Q55,R55)</f>
        <v>0.70340681362725455</v>
      </c>
      <c r="T55" s="96" t="b">
        <f t="shared" ref="T55" si="125">S55&gt;200%</f>
        <v>0</v>
      </c>
      <c r="U55" s="96" t="b">
        <f t="shared" ref="U55:U61" si="126">S55&gt;1000%</f>
        <v>0</v>
      </c>
      <c r="V55" s="72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</row>
    <row r="56" spans="1:116" s="4" customFormat="1" ht="16" x14ac:dyDescent="0.2">
      <c r="A56" s="86" t="s">
        <v>63</v>
      </c>
      <c r="B56" s="87">
        <v>44592</v>
      </c>
      <c r="C56" s="94">
        <v>1044</v>
      </c>
      <c r="D56" s="94">
        <v>1078</v>
      </c>
      <c r="E56" s="94">
        <v>1052</v>
      </c>
      <c r="F56" s="94">
        <v>1116</v>
      </c>
      <c r="G56" s="94">
        <v>945</v>
      </c>
      <c r="H56" s="93">
        <f t="shared" si="118"/>
        <v>5235</v>
      </c>
      <c r="I56" s="93">
        <v>948</v>
      </c>
      <c r="J56" s="9"/>
      <c r="K56" s="83" t="b">
        <f t="shared" ref="K56" si="127">I56&gt;H56</f>
        <v>0</v>
      </c>
      <c r="L56" s="9"/>
      <c r="M56" s="92">
        <f t="shared" si="120"/>
        <v>1047</v>
      </c>
      <c r="N56" s="89">
        <f t="shared" si="96"/>
        <v>0.90544412607449853</v>
      </c>
      <c r="O56" s="84" t="b">
        <f>I56&gt;(2*M56)</f>
        <v>0</v>
      </c>
      <c r="P56" s="9"/>
      <c r="Q56" s="85">
        <f t="shared" si="122"/>
        <v>-9.4555873925501438E-2</v>
      </c>
      <c r="R56" s="85">
        <f t="shared" si="123"/>
        <v>3.1746031746031746E-3</v>
      </c>
      <c r="S56" s="85">
        <f t="shared" si="124"/>
        <v>3.1746031746031746E-3</v>
      </c>
      <c r="T56" s="85" t="b">
        <f t="shared" ref="T56:T61" si="128">S56&gt;200%</f>
        <v>0</v>
      </c>
      <c r="U56" s="85" t="b">
        <f t="shared" si="126"/>
        <v>0</v>
      </c>
      <c r="V56" s="9"/>
    </row>
    <row r="57" spans="1:116" s="4" customFormat="1" ht="16" x14ac:dyDescent="0.2">
      <c r="A57" s="46" t="s">
        <v>64</v>
      </c>
      <c r="B57" s="65">
        <v>44580</v>
      </c>
      <c r="C57" s="17">
        <v>219</v>
      </c>
      <c r="D57" s="17">
        <v>139</v>
      </c>
      <c r="E57" s="17">
        <v>134</v>
      </c>
      <c r="F57" s="17">
        <v>170</v>
      </c>
      <c r="G57" s="17">
        <v>196</v>
      </c>
      <c r="H57" s="17">
        <f t="shared" ref="H57:H61" si="129">SUM(C57:G57)</f>
        <v>858</v>
      </c>
      <c r="I57" s="17">
        <v>640</v>
      </c>
      <c r="J57" s="9"/>
      <c r="K57" s="18" t="b">
        <f t="shared" si="119"/>
        <v>0</v>
      </c>
      <c r="L57" s="9"/>
      <c r="M57" s="23">
        <f t="shared" si="120"/>
        <v>171.6</v>
      </c>
      <c r="N57" s="82">
        <f t="shared" ref="N57:N62" si="130">I57/M57</f>
        <v>3.7296037296037299</v>
      </c>
      <c r="O57" s="14" t="b">
        <f>I57&gt;(2*M57)</f>
        <v>1</v>
      </c>
      <c r="P57" s="9"/>
      <c r="Q57" s="53">
        <f t="shared" si="122"/>
        <v>2.7296037296037294</v>
      </c>
      <c r="R57" s="53">
        <f t="shared" si="123"/>
        <v>2.2653061224489797</v>
      </c>
      <c r="S57" s="53">
        <f t="shared" si="124"/>
        <v>2.7296037296037294</v>
      </c>
      <c r="T57" s="16" t="b">
        <f t="shared" si="128"/>
        <v>1</v>
      </c>
      <c r="U57" s="53" t="b">
        <f t="shared" si="126"/>
        <v>0</v>
      </c>
      <c r="V57" s="9"/>
    </row>
    <row r="58" spans="1:116" s="4" customFormat="1" ht="16" x14ac:dyDescent="0.2">
      <c r="A58" s="86" t="s">
        <v>64</v>
      </c>
      <c r="B58" s="87">
        <v>44592</v>
      </c>
      <c r="C58" s="90">
        <v>219</v>
      </c>
      <c r="D58" s="90">
        <v>139</v>
      </c>
      <c r="E58" s="90">
        <v>134</v>
      </c>
      <c r="F58" s="90">
        <v>170</v>
      </c>
      <c r="G58" s="90">
        <v>196</v>
      </c>
      <c r="H58" s="91">
        <f t="shared" si="129"/>
        <v>858</v>
      </c>
      <c r="I58" s="91">
        <v>640</v>
      </c>
      <c r="J58" s="9"/>
      <c r="K58" s="83" t="b">
        <f t="shared" si="119"/>
        <v>0</v>
      </c>
      <c r="L58" s="9"/>
      <c r="M58" s="92">
        <f t="shared" ref="M58" si="131">(C58+D58+E58+F58+G58)/5</f>
        <v>171.6</v>
      </c>
      <c r="N58" s="89">
        <f t="shared" ref="N58" si="132">I58/M58</f>
        <v>3.7296037296037299</v>
      </c>
      <c r="O58" s="14" t="b">
        <f>I58&gt;(2*M58)</f>
        <v>1</v>
      </c>
      <c r="P58" s="9"/>
      <c r="Q58" s="85">
        <f t="shared" ref="Q58" si="133">(I58-M58)/M58</f>
        <v>2.7296037296037294</v>
      </c>
      <c r="R58" s="85">
        <f t="shared" ref="R58" si="134">(I58-G58)/G58</f>
        <v>2.2653061224489797</v>
      </c>
      <c r="S58" s="85">
        <f t="shared" ref="S58" si="135">MAX(Q58,R58)</f>
        <v>2.7296037296037294</v>
      </c>
      <c r="T58" s="85" t="b">
        <f t="shared" si="128"/>
        <v>1</v>
      </c>
      <c r="U58" s="85" t="b">
        <f t="shared" ref="U58" si="136">S58&gt;1000%</f>
        <v>0</v>
      </c>
      <c r="V58" s="9"/>
    </row>
    <row r="59" spans="1:116" s="4" customFormat="1" ht="16" x14ac:dyDescent="0.2">
      <c r="A59" s="46" t="s">
        <v>105</v>
      </c>
      <c r="B59" s="65">
        <v>44580</v>
      </c>
      <c r="C59" s="17">
        <v>678</v>
      </c>
      <c r="D59" s="17">
        <v>701</v>
      </c>
      <c r="E59" s="17">
        <v>668</v>
      </c>
      <c r="F59" s="17">
        <v>716</v>
      </c>
      <c r="G59" s="17">
        <v>968</v>
      </c>
      <c r="H59" s="17">
        <f t="shared" si="129"/>
        <v>3731</v>
      </c>
      <c r="I59" s="17">
        <v>3489</v>
      </c>
      <c r="J59" s="9"/>
      <c r="K59" s="18" t="b">
        <f t="shared" si="119"/>
        <v>0</v>
      </c>
      <c r="L59" s="9"/>
      <c r="M59" s="23">
        <f t="shared" si="120"/>
        <v>746.2</v>
      </c>
      <c r="N59" s="82">
        <f t="shared" si="130"/>
        <v>4.675690163495041</v>
      </c>
      <c r="O59" s="14" t="b">
        <f t="shared" ref="O59" si="137">I59&gt;(2*M59)</f>
        <v>1</v>
      </c>
      <c r="P59" s="9"/>
      <c r="Q59" s="53">
        <f t="shared" si="122"/>
        <v>3.6756901634950414</v>
      </c>
      <c r="R59" s="53">
        <f t="shared" si="123"/>
        <v>2.6043388429752068</v>
      </c>
      <c r="S59" s="53">
        <f t="shared" si="124"/>
        <v>3.6756901634950414</v>
      </c>
      <c r="T59" s="16" t="b">
        <f t="shared" si="128"/>
        <v>1</v>
      </c>
      <c r="U59" s="53" t="b">
        <f t="shared" si="126"/>
        <v>0</v>
      </c>
      <c r="V59" s="9"/>
    </row>
    <row r="60" spans="1:116" s="4" customFormat="1" ht="16" x14ac:dyDescent="0.2">
      <c r="A60" s="86" t="s">
        <v>105</v>
      </c>
      <c r="B60" s="87">
        <v>44592</v>
      </c>
      <c r="C60" s="94">
        <v>2760</v>
      </c>
      <c r="D60" s="94">
        <v>2835</v>
      </c>
      <c r="E60" s="94">
        <v>2591</v>
      </c>
      <c r="F60" s="94">
        <v>2677</v>
      </c>
      <c r="G60" s="94">
        <v>3054</v>
      </c>
      <c r="H60" s="93">
        <f t="shared" ref="H60" si="138">SUM(C60:G60)</f>
        <v>13917</v>
      </c>
      <c r="I60" s="91">
        <v>3489</v>
      </c>
      <c r="J60" s="9"/>
      <c r="K60" s="83" t="b">
        <f t="shared" ref="K60" si="139">I60&gt;H60</f>
        <v>0</v>
      </c>
      <c r="L60" s="9"/>
      <c r="M60" s="92">
        <f t="shared" si="120"/>
        <v>2783.4</v>
      </c>
      <c r="N60" s="89">
        <f t="shared" si="130"/>
        <v>1.2535029101099375</v>
      </c>
      <c r="O60" s="84" t="b">
        <f>I60&gt;(2*M60)</f>
        <v>0</v>
      </c>
      <c r="P60" s="9"/>
      <c r="Q60" s="85">
        <f t="shared" si="122"/>
        <v>0.25350291010993742</v>
      </c>
      <c r="R60" s="85">
        <f t="shared" si="123"/>
        <v>0.14243614931237722</v>
      </c>
      <c r="S60" s="85">
        <f t="shared" si="124"/>
        <v>0.25350291010993742</v>
      </c>
      <c r="T60" s="85" t="b">
        <f t="shared" si="128"/>
        <v>0</v>
      </c>
      <c r="U60" s="85" t="b">
        <f t="shared" si="126"/>
        <v>0</v>
      </c>
      <c r="V60" s="9"/>
    </row>
    <row r="61" spans="1:116" s="4" customFormat="1" ht="16" x14ac:dyDescent="0.2">
      <c r="A61" s="43" t="s">
        <v>68</v>
      </c>
      <c r="B61" s="64">
        <v>44571</v>
      </c>
      <c r="C61" s="5">
        <v>845</v>
      </c>
      <c r="D61" s="5">
        <v>814</v>
      </c>
      <c r="E61" s="5">
        <v>893</v>
      </c>
      <c r="F61" s="5">
        <v>903</v>
      </c>
      <c r="G61" s="5">
        <v>849</v>
      </c>
      <c r="H61" s="8">
        <f t="shared" si="129"/>
        <v>4304</v>
      </c>
      <c r="I61" s="24">
        <v>2595</v>
      </c>
      <c r="J61" s="9"/>
      <c r="K61" s="12" t="b">
        <f t="shared" si="119"/>
        <v>0</v>
      </c>
      <c r="L61" s="9"/>
      <c r="M61" s="2">
        <f t="shared" si="120"/>
        <v>860.8</v>
      </c>
      <c r="N61" s="81">
        <f t="shared" si="130"/>
        <v>3.0146375464684017</v>
      </c>
      <c r="O61" s="14" t="b">
        <f>I61&gt;(2*M61)</f>
        <v>1</v>
      </c>
      <c r="P61" s="9"/>
      <c r="Q61" s="15">
        <f t="shared" si="122"/>
        <v>2.0146375464684017</v>
      </c>
      <c r="R61" s="15">
        <f t="shared" si="123"/>
        <v>2.0565371024734982</v>
      </c>
      <c r="S61" s="15">
        <f t="shared" si="124"/>
        <v>2.0565371024734982</v>
      </c>
      <c r="T61" s="16" t="b">
        <f t="shared" si="128"/>
        <v>1</v>
      </c>
      <c r="U61" s="15" t="b">
        <f t="shared" si="126"/>
        <v>0</v>
      </c>
      <c r="V61" s="9"/>
    </row>
    <row r="62" spans="1:116" s="4" customFormat="1" ht="16" x14ac:dyDescent="0.2">
      <c r="A62" s="43" t="s">
        <v>67</v>
      </c>
      <c r="B62" s="64">
        <v>44571</v>
      </c>
      <c r="C62" s="5">
        <v>3164</v>
      </c>
      <c r="D62" s="5">
        <v>2965</v>
      </c>
      <c r="E62" s="5">
        <v>2938</v>
      </c>
      <c r="F62" s="5">
        <v>3096</v>
      </c>
      <c r="G62" s="5">
        <v>2860</v>
      </c>
      <c r="H62" s="8">
        <f t="shared" ref="H62:H63" si="140">SUM(C62:G62)</f>
        <v>15023</v>
      </c>
      <c r="I62" s="24">
        <v>6069</v>
      </c>
      <c r="J62" s="9"/>
      <c r="K62" s="12" t="b">
        <f t="shared" si="119"/>
        <v>0</v>
      </c>
      <c r="L62" s="9"/>
      <c r="M62" s="2">
        <f t="shared" si="120"/>
        <v>3004.6</v>
      </c>
      <c r="N62" s="81">
        <f t="shared" si="130"/>
        <v>2.0199028156826202</v>
      </c>
      <c r="O62" s="14" t="b">
        <f>I62&gt;(2*M62)</f>
        <v>1</v>
      </c>
      <c r="P62" s="9"/>
      <c r="Q62" s="15">
        <f t="shared" si="122"/>
        <v>1.01990281568262</v>
      </c>
      <c r="R62" s="15">
        <f t="shared" si="123"/>
        <v>1.122027972027972</v>
      </c>
      <c r="S62" s="15">
        <f t="shared" si="124"/>
        <v>1.122027972027972</v>
      </c>
      <c r="T62" s="15" t="b">
        <f t="shared" ref="T62" si="141">S62&gt;200%</f>
        <v>0</v>
      </c>
      <c r="U62" s="15" t="b">
        <f t="shared" ref="U62:U64" si="142">S62&gt;1000%</f>
        <v>0</v>
      </c>
      <c r="V62" s="9"/>
    </row>
    <row r="63" spans="1:116" s="4" customFormat="1" ht="16" x14ac:dyDescent="0.2">
      <c r="A63" s="46" t="s">
        <v>66</v>
      </c>
      <c r="B63" s="65">
        <v>44571</v>
      </c>
      <c r="C63" s="51">
        <v>887</v>
      </c>
      <c r="D63" s="51">
        <v>848</v>
      </c>
      <c r="E63" s="51">
        <v>858</v>
      </c>
      <c r="F63" s="51">
        <v>888</v>
      </c>
      <c r="G63" s="51">
        <v>887</v>
      </c>
      <c r="H63" s="17">
        <f t="shared" si="140"/>
        <v>4368</v>
      </c>
      <c r="I63" s="20">
        <v>3136</v>
      </c>
      <c r="J63" s="9"/>
      <c r="K63" s="18" t="b">
        <f t="shared" si="119"/>
        <v>0</v>
      </c>
      <c r="L63" s="9"/>
      <c r="M63" s="3">
        <f t="shared" si="120"/>
        <v>873.6</v>
      </c>
      <c r="N63" s="82">
        <f t="shared" ref="N63:N64" si="143">I63/M63</f>
        <v>3.5897435897435899</v>
      </c>
      <c r="O63" s="14" t="b">
        <f>I63&gt;(2*M63)</f>
        <v>1</v>
      </c>
      <c r="P63" s="9"/>
      <c r="Q63" s="53">
        <f t="shared" si="122"/>
        <v>2.5897435897435899</v>
      </c>
      <c r="R63" s="53">
        <f t="shared" si="123"/>
        <v>2.5355129650507329</v>
      </c>
      <c r="S63" s="53">
        <f t="shared" si="124"/>
        <v>2.5897435897435899</v>
      </c>
      <c r="T63" s="16" t="b">
        <f>S63&gt;200%</f>
        <v>1</v>
      </c>
      <c r="U63" s="53" t="b">
        <f t="shared" si="142"/>
        <v>0</v>
      </c>
      <c r="V63" s="9"/>
    </row>
    <row r="64" spans="1:116" s="4" customFormat="1" ht="16" x14ac:dyDescent="0.2">
      <c r="A64" s="86" t="s">
        <v>104</v>
      </c>
      <c r="B64" s="87">
        <v>44592</v>
      </c>
      <c r="C64" s="90">
        <v>887</v>
      </c>
      <c r="D64" s="90">
        <v>846</v>
      </c>
      <c r="E64" s="90">
        <v>858</v>
      </c>
      <c r="F64" s="90">
        <v>888</v>
      </c>
      <c r="G64" s="90">
        <v>887</v>
      </c>
      <c r="H64" s="91">
        <f t="shared" ref="H64" si="144">SUM(C64:G64)</f>
        <v>4366</v>
      </c>
      <c r="I64" s="93">
        <v>3438</v>
      </c>
      <c r="J64" s="9"/>
      <c r="K64" s="83" t="b">
        <f t="shared" ref="K64" si="145">I64&gt;H64</f>
        <v>0</v>
      </c>
      <c r="L64" s="9"/>
      <c r="M64" s="92">
        <f t="shared" ref="M64" si="146">(C64+D64+E64+F64+G64)/5</f>
        <v>873.2</v>
      </c>
      <c r="N64" s="89">
        <f t="shared" si="143"/>
        <v>3.9372423270728354</v>
      </c>
      <c r="O64" s="95" t="b">
        <f t="shared" ref="O64" si="147">I64&gt;(2*M64)</f>
        <v>1</v>
      </c>
      <c r="P64" s="9"/>
      <c r="Q64" s="85">
        <f t="shared" ref="Q64" si="148">(I64-M64)/M64</f>
        <v>2.9372423270728354</v>
      </c>
      <c r="R64" s="85">
        <f t="shared" ref="R64" si="149">(I64-G64)/G64</f>
        <v>2.8759864712514092</v>
      </c>
      <c r="S64" s="85">
        <f t="shared" si="124"/>
        <v>2.9372423270728354</v>
      </c>
      <c r="T64" s="16" t="b">
        <f t="shared" ref="T64" si="150">S64&gt;200%</f>
        <v>1</v>
      </c>
      <c r="U64" s="85" t="b">
        <f t="shared" si="142"/>
        <v>0</v>
      </c>
      <c r="V64" s="9"/>
    </row>
    <row r="65" spans="1:116" s="32" customFormat="1" ht="16" x14ac:dyDescent="0.2">
      <c r="A65" s="43" t="s">
        <v>14</v>
      </c>
      <c r="B65" s="66" t="s">
        <v>93</v>
      </c>
      <c r="C65" s="27"/>
      <c r="D65" s="27"/>
      <c r="E65" s="27"/>
      <c r="F65" s="27"/>
      <c r="G65" s="27"/>
      <c r="H65" s="27"/>
      <c r="I65" s="26"/>
      <c r="J65" s="28"/>
      <c r="K65" s="29"/>
      <c r="L65" s="28"/>
      <c r="M65" s="30"/>
      <c r="N65" s="30"/>
      <c r="O65" s="30"/>
      <c r="P65" s="28"/>
      <c r="Q65" s="31"/>
      <c r="R65" s="31"/>
      <c r="S65" s="31"/>
      <c r="T65" s="31"/>
      <c r="U65" s="31"/>
      <c r="V65" s="28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</row>
    <row r="66" spans="1:116" s="32" customFormat="1" ht="16" x14ac:dyDescent="0.2">
      <c r="A66" s="43" t="s">
        <v>19</v>
      </c>
      <c r="B66" s="66" t="s">
        <v>93</v>
      </c>
      <c r="C66" s="27"/>
      <c r="D66" s="27"/>
      <c r="E66" s="27"/>
      <c r="F66" s="27"/>
      <c r="G66" s="27"/>
      <c r="H66" s="27"/>
      <c r="I66" s="26"/>
      <c r="J66" s="28"/>
      <c r="K66" s="29"/>
      <c r="L66" s="28"/>
      <c r="M66" s="30"/>
      <c r="N66" s="30"/>
      <c r="O66" s="30"/>
      <c r="P66" s="28"/>
      <c r="Q66" s="31"/>
      <c r="R66" s="31"/>
      <c r="S66" s="31"/>
      <c r="T66" s="31"/>
      <c r="U66" s="31"/>
      <c r="V66" s="28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</row>
    <row r="67" spans="1:116" s="32" customFormat="1" ht="16" x14ac:dyDescent="0.2">
      <c r="A67" s="43" t="s">
        <v>20</v>
      </c>
      <c r="B67" s="66" t="s">
        <v>93</v>
      </c>
      <c r="C67" s="27"/>
      <c r="D67" s="27"/>
      <c r="E67" s="27"/>
      <c r="F67" s="27"/>
      <c r="G67" s="27"/>
      <c r="H67" s="27"/>
      <c r="I67" s="26"/>
      <c r="J67" s="28"/>
      <c r="K67" s="29"/>
      <c r="L67" s="28"/>
      <c r="M67" s="30"/>
      <c r="N67" s="30"/>
      <c r="O67" s="30"/>
      <c r="P67" s="28"/>
      <c r="Q67" s="31"/>
      <c r="R67" s="31"/>
      <c r="S67" s="31"/>
      <c r="T67" s="31"/>
      <c r="U67" s="31"/>
      <c r="V67" s="28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</row>
    <row r="68" spans="1:116" s="32" customFormat="1" ht="16" x14ac:dyDescent="0.2">
      <c r="A68" s="43" t="s">
        <v>21</v>
      </c>
      <c r="B68" s="66" t="s">
        <v>93</v>
      </c>
      <c r="C68" s="27"/>
      <c r="D68" s="27"/>
      <c r="E68" s="27"/>
      <c r="F68" s="27"/>
      <c r="G68" s="27"/>
      <c r="H68" s="27"/>
      <c r="I68" s="26"/>
      <c r="J68" s="28"/>
      <c r="K68" s="29"/>
      <c r="L68" s="28"/>
      <c r="M68" s="30"/>
      <c r="N68" s="30"/>
      <c r="O68" s="30"/>
      <c r="P68" s="28"/>
      <c r="Q68" s="31"/>
      <c r="R68" s="31"/>
      <c r="S68" s="31"/>
      <c r="T68" s="31"/>
      <c r="U68" s="31"/>
      <c r="V68" s="28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</row>
    <row r="69" spans="1:116" s="32" customFormat="1" ht="16" x14ac:dyDescent="0.2">
      <c r="A69" s="43" t="s">
        <v>15</v>
      </c>
      <c r="B69" s="66" t="s">
        <v>93</v>
      </c>
      <c r="C69" s="27"/>
      <c r="D69" s="27"/>
      <c r="E69" s="27"/>
      <c r="F69" s="27"/>
      <c r="G69" s="27"/>
      <c r="H69" s="27"/>
      <c r="I69" s="26"/>
      <c r="J69" s="28"/>
      <c r="K69" s="29"/>
      <c r="L69" s="28"/>
      <c r="M69" s="30"/>
      <c r="N69" s="30"/>
      <c r="O69" s="30"/>
      <c r="P69" s="28"/>
      <c r="Q69" s="31"/>
      <c r="R69" s="31"/>
      <c r="S69" s="31"/>
      <c r="T69" s="31"/>
      <c r="U69" s="31"/>
      <c r="V69" s="28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</row>
    <row r="70" spans="1:116" s="7" customFormat="1" ht="16" x14ac:dyDescent="0.2">
      <c r="A70" s="43" t="s">
        <v>16</v>
      </c>
      <c r="B70" s="66" t="s">
        <v>93</v>
      </c>
      <c r="C70" s="8"/>
      <c r="D70" s="8"/>
      <c r="E70" s="8"/>
      <c r="F70" s="8"/>
      <c r="G70" s="8"/>
      <c r="H70" s="8"/>
      <c r="I70" s="24"/>
      <c r="J70" s="11"/>
      <c r="K70" s="12"/>
      <c r="L70" s="11"/>
      <c r="M70" s="22"/>
      <c r="N70" s="22"/>
      <c r="O70" s="15"/>
      <c r="P70" s="11"/>
      <c r="Q70" s="15"/>
      <c r="R70" s="15"/>
      <c r="S70" s="15"/>
      <c r="T70" s="15"/>
      <c r="U70" s="15"/>
      <c r="V70" s="11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7"/>
      <c r="CY70" s="37"/>
      <c r="CZ70" s="37"/>
      <c r="DA70" s="37"/>
      <c r="DB70" s="37"/>
      <c r="DC70" s="37"/>
      <c r="DD70" s="37"/>
      <c r="DE70" s="37"/>
      <c r="DF70" s="37"/>
      <c r="DG70" s="37"/>
      <c r="DH70" s="37"/>
      <c r="DI70" s="37"/>
      <c r="DJ70" s="37"/>
      <c r="DK70" s="37"/>
      <c r="DL70" s="37"/>
    </row>
    <row r="71" spans="1:116" s="68" customFormat="1" ht="24" customHeight="1" x14ac:dyDescent="0.2">
      <c r="A71" s="69" t="s">
        <v>10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</row>
    <row r="72" spans="1:116" s="6" customFormat="1" ht="16" x14ac:dyDescent="0.2">
      <c r="A72" s="46" t="s">
        <v>103</v>
      </c>
      <c r="B72" s="65">
        <v>44580</v>
      </c>
      <c r="C72" s="17">
        <v>2668</v>
      </c>
      <c r="D72" s="17">
        <v>2532</v>
      </c>
      <c r="E72" s="17">
        <v>2475</v>
      </c>
      <c r="F72" s="17">
        <v>2608</v>
      </c>
      <c r="G72" s="17">
        <v>2404</v>
      </c>
      <c r="H72" s="17">
        <f>SUM(C72:G72)</f>
        <v>12687</v>
      </c>
      <c r="I72" s="20">
        <v>2164</v>
      </c>
      <c r="J72" s="9"/>
      <c r="K72" s="18" t="b">
        <f t="shared" ref="K72" si="151">I72&gt;H72</f>
        <v>0</v>
      </c>
      <c r="L72" s="10"/>
      <c r="M72" s="3">
        <f t="shared" ref="M72" si="152">(C72+D72+E72+F72+G72)/5</f>
        <v>2537.4</v>
      </c>
      <c r="N72" s="79">
        <f t="shared" ref="N72" si="153">I72/M72</f>
        <v>0.85284149129029707</v>
      </c>
      <c r="O72" s="3" t="b">
        <f t="shared" ref="O72" si="154">I72&gt;(2*M72)</f>
        <v>0</v>
      </c>
      <c r="P72" s="10"/>
      <c r="Q72" s="53">
        <f t="shared" ref="Q72" si="155">(I72-M72)/M72</f>
        <v>-0.14715850870970287</v>
      </c>
      <c r="R72" s="53">
        <f t="shared" ref="R72" si="156">(I72-G72)/G72</f>
        <v>-9.9833610648918464E-2</v>
      </c>
      <c r="S72" s="53">
        <f>MAX(Q72,R72)</f>
        <v>-9.9833610648918464E-2</v>
      </c>
      <c r="T72" s="53" t="b">
        <f>S72&gt;200%</f>
        <v>0</v>
      </c>
      <c r="U72" s="53" t="b">
        <f>S72&gt;1000%</f>
        <v>0</v>
      </c>
      <c r="V72" s="10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  <c r="BM72" s="38"/>
      <c r="BN72" s="38"/>
      <c r="BO72" s="38"/>
      <c r="BP72" s="38"/>
      <c r="BQ72" s="38"/>
      <c r="BR72" s="38"/>
      <c r="BS72" s="38"/>
      <c r="BT72" s="38"/>
      <c r="BU72" s="38"/>
      <c r="BV72" s="38"/>
      <c r="BW72" s="38"/>
      <c r="BX72" s="38"/>
      <c r="BY72" s="38"/>
      <c r="BZ72" s="38"/>
      <c r="CA72" s="38"/>
      <c r="CB72" s="38"/>
      <c r="CC72" s="38"/>
      <c r="CD72" s="38"/>
      <c r="CE72" s="38"/>
      <c r="CF72" s="38"/>
      <c r="CG72" s="38"/>
      <c r="CH72" s="38"/>
      <c r="CI72" s="38"/>
      <c r="CJ72" s="38"/>
      <c r="CK72" s="38"/>
      <c r="CL72" s="38"/>
      <c r="CM72" s="38"/>
      <c r="CN72" s="38"/>
      <c r="CO72" s="38"/>
      <c r="CP72" s="38"/>
      <c r="CQ72" s="38"/>
      <c r="CR72" s="38"/>
      <c r="CS72" s="38"/>
      <c r="CT72" s="38"/>
      <c r="CU72" s="38"/>
      <c r="CV72" s="38"/>
      <c r="CW72" s="38"/>
      <c r="CX72" s="38"/>
      <c r="CY72" s="38"/>
      <c r="CZ72" s="38"/>
      <c r="DA72" s="38"/>
      <c r="DB72" s="38"/>
      <c r="DC72" s="38"/>
      <c r="DD72" s="38"/>
      <c r="DE72" s="38"/>
      <c r="DF72" s="38"/>
      <c r="DG72" s="38"/>
      <c r="DH72" s="38"/>
      <c r="DI72" s="38"/>
      <c r="DJ72" s="38"/>
      <c r="DK72" s="38"/>
      <c r="DL72" s="38"/>
    </row>
    <row r="73" spans="1:116" s="6" customFormat="1" ht="16" x14ac:dyDescent="0.2">
      <c r="A73" s="46" t="s">
        <v>102</v>
      </c>
      <c r="B73" s="65">
        <v>44571</v>
      </c>
      <c r="C73" s="17">
        <v>1431</v>
      </c>
      <c r="D73" s="17">
        <v>1518</v>
      </c>
      <c r="E73" s="17">
        <v>1493</v>
      </c>
      <c r="F73" s="17">
        <v>1578</v>
      </c>
      <c r="G73" s="17">
        <v>1477</v>
      </c>
      <c r="H73" s="17">
        <f>SUM(C73:G73)</f>
        <v>7497</v>
      </c>
      <c r="I73" s="20"/>
      <c r="J73" s="9"/>
      <c r="K73" s="18" t="b">
        <f t="shared" ref="K73" si="157">I73&gt;H73</f>
        <v>0</v>
      </c>
      <c r="L73" s="10"/>
      <c r="M73" s="3">
        <f t="shared" ref="M73" si="158">(C73+D73+E73+F73+G73)/5</f>
        <v>1499.4</v>
      </c>
      <c r="N73" s="79">
        <f t="shared" ref="N73" si="159">I73/M73</f>
        <v>0</v>
      </c>
      <c r="O73" s="3" t="b">
        <f t="shared" ref="O73" si="160">I73&gt;(2*M73)</f>
        <v>0</v>
      </c>
      <c r="P73" s="10"/>
      <c r="Q73" s="53">
        <f t="shared" ref="Q73" si="161">(I73-M73)/M73</f>
        <v>-1</v>
      </c>
      <c r="R73" s="53">
        <f t="shared" ref="R73" si="162">(I73-G73)/G73</f>
        <v>-1</v>
      </c>
      <c r="S73" s="53">
        <f>MAX(Q73,R73)</f>
        <v>-1</v>
      </c>
      <c r="T73" s="53" t="b">
        <f>S73&gt;200%</f>
        <v>0</v>
      </c>
      <c r="U73" s="53" t="b">
        <f>S73&gt;1000%</f>
        <v>0</v>
      </c>
      <c r="V73" s="10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  <c r="BM73" s="38"/>
      <c r="BN73" s="38"/>
      <c r="BO73" s="38"/>
      <c r="BP73" s="38"/>
      <c r="BQ73" s="38"/>
      <c r="BR73" s="38"/>
      <c r="BS73" s="38"/>
      <c r="BT73" s="38"/>
      <c r="BU73" s="38"/>
      <c r="BV73" s="38"/>
      <c r="BW73" s="38"/>
      <c r="BX73" s="38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  <c r="CV73" s="38"/>
      <c r="CW73" s="38"/>
      <c r="CX73" s="38"/>
      <c r="CY73" s="38"/>
      <c r="CZ73" s="38"/>
      <c r="DA73" s="38"/>
      <c r="DB73" s="38"/>
      <c r="DC73" s="38"/>
      <c r="DD73" s="38"/>
      <c r="DE73" s="38"/>
      <c r="DF73" s="38"/>
      <c r="DG73" s="38"/>
      <c r="DH73" s="38"/>
      <c r="DI73" s="38"/>
      <c r="DJ73" s="38"/>
      <c r="DK73" s="38"/>
      <c r="DL73" s="38"/>
    </row>
    <row r="74" spans="1:116" s="4" customFormat="1" ht="16" x14ac:dyDescent="0.2">
      <c r="A74" s="86" t="s">
        <v>102</v>
      </c>
      <c r="B74" s="87">
        <v>44592</v>
      </c>
      <c r="C74" s="94">
        <v>5292</v>
      </c>
      <c r="D74" s="94">
        <v>5448</v>
      </c>
      <c r="E74" s="94">
        <v>5192</v>
      </c>
      <c r="F74" s="94">
        <v>5694</v>
      </c>
      <c r="G74" s="94">
        <v>5183</v>
      </c>
      <c r="H74" s="93">
        <f t="shared" ref="H74" si="163">SUM(C74:G74)</f>
        <v>26809</v>
      </c>
      <c r="I74" s="91">
        <v>4602</v>
      </c>
      <c r="J74" s="9"/>
      <c r="K74" s="83" t="b">
        <f t="shared" ref="K74" si="164">I74&gt;H74</f>
        <v>0</v>
      </c>
      <c r="L74" s="9"/>
      <c r="M74" s="92">
        <f t="shared" ref="M74" si="165">(C74+D74+E74+F74+G74)/5</f>
        <v>5361.8</v>
      </c>
      <c r="N74" s="89">
        <f t="shared" ref="N74" si="166">I74/M74</f>
        <v>0.85829385654071388</v>
      </c>
      <c r="O74" s="92" t="b">
        <f t="shared" ref="O74" si="167">I74&gt;(2*M74)</f>
        <v>0</v>
      </c>
      <c r="P74" s="9"/>
      <c r="Q74" s="85">
        <f t="shared" ref="Q74" si="168">(I74-M74)/M74</f>
        <v>-0.14170614345928609</v>
      </c>
      <c r="R74" s="85">
        <f t="shared" ref="R74" si="169">(I74-G74)/G74</f>
        <v>-0.11209724098012734</v>
      </c>
      <c r="S74" s="85">
        <f t="shared" ref="S74" si="170">MAX(Q74,R74)</f>
        <v>-0.11209724098012734</v>
      </c>
      <c r="T74" s="85" t="b">
        <f t="shared" ref="T74" si="171">S74&gt;200%</f>
        <v>0</v>
      </c>
      <c r="U74" s="85" t="b">
        <f t="shared" ref="U74" si="172">S74&gt;1000%</f>
        <v>0</v>
      </c>
      <c r="V74" s="9"/>
    </row>
    <row r="75" spans="1:116" s="4" customFormat="1" ht="16" x14ac:dyDescent="0.2">
      <c r="A75" s="46" t="s">
        <v>69</v>
      </c>
      <c r="B75" s="65">
        <v>44580</v>
      </c>
      <c r="C75" s="51">
        <v>11710</v>
      </c>
      <c r="D75" s="51">
        <v>11131</v>
      </c>
      <c r="E75" s="51">
        <v>10456</v>
      </c>
      <c r="F75" s="51">
        <v>11081</v>
      </c>
      <c r="G75" s="51">
        <v>10153</v>
      </c>
      <c r="H75" s="17">
        <f t="shared" ref="H75:H76" si="173">SUM(C75:G75)</f>
        <v>54531</v>
      </c>
      <c r="I75" s="20">
        <v>18951</v>
      </c>
      <c r="J75" s="9"/>
      <c r="K75" s="18" t="b">
        <f t="shared" si="119"/>
        <v>0</v>
      </c>
      <c r="L75" s="9"/>
      <c r="M75" s="3">
        <f t="shared" si="120"/>
        <v>10906.2</v>
      </c>
      <c r="N75" s="79">
        <f t="shared" ref="N75:N84" si="174">I75/M75</f>
        <v>1.7376354734004511</v>
      </c>
      <c r="O75" s="3" t="b">
        <f t="shared" ref="O75:O76" si="175">I75&gt;(2*M75)</f>
        <v>0</v>
      </c>
      <c r="P75" s="9"/>
      <c r="Q75" s="53">
        <f t="shared" si="122"/>
        <v>0.73763547340045099</v>
      </c>
      <c r="R75" s="53">
        <f t="shared" si="123"/>
        <v>0.86654190879542992</v>
      </c>
      <c r="S75" s="53">
        <f t="shared" ref="S75:S76" si="176">MAX(Q75,R75)</f>
        <v>0.86654190879542992</v>
      </c>
      <c r="T75" s="53" t="b">
        <f t="shared" ref="T75:T76" si="177">S75&gt;200%</f>
        <v>0</v>
      </c>
      <c r="U75" s="53" t="b">
        <f t="shared" ref="U75:U76" si="178">S75&gt;1000%</f>
        <v>0</v>
      </c>
      <c r="V75" s="9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</row>
    <row r="76" spans="1:116" s="4" customFormat="1" ht="16" x14ac:dyDescent="0.2">
      <c r="A76" s="86" t="s">
        <v>69</v>
      </c>
      <c r="B76" s="87">
        <v>44592</v>
      </c>
      <c r="C76" s="94">
        <v>22399</v>
      </c>
      <c r="D76" s="94">
        <v>21323</v>
      </c>
      <c r="E76" s="94">
        <v>19972</v>
      </c>
      <c r="F76" s="94">
        <v>21635</v>
      </c>
      <c r="G76" s="94">
        <v>18023</v>
      </c>
      <c r="H76" s="93">
        <f t="shared" si="173"/>
        <v>103352</v>
      </c>
      <c r="I76" s="91">
        <v>18951</v>
      </c>
      <c r="J76" s="9"/>
      <c r="K76" s="83" t="b">
        <f t="shared" si="119"/>
        <v>0</v>
      </c>
      <c r="L76" s="9"/>
      <c r="M76" s="92">
        <f t="shared" si="120"/>
        <v>20670.400000000001</v>
      </c>
      <c r="N76" s="89">
        <f t="shared" si="174"/>
        <v>0.91681825218670165</v>
      </c>
      <c r="O76" s="92" t="b">
        <f t="shared" si="175"/>
        <v>0</v>
      </c>
      <c r="P76" s="9"/>
      <c r="Q76" s="85">
        <f t="shared" si="122"/>
        <v>-8.3181747813298304E-2</v>
      </c>
      <c r="R76" s="85">
        <f t="shared" si="123"/>
        <v>5.148976308050824E-2</v>
      </c>
      <c r="S76" s="85">
        <f t="shared" si="176"/>
        <v>5.148976308050824E-2</v>
      </c>
      <c r="T76" s="85" t="b">
        <f t="shared" si="177"/>
        <v>0</v>
      </c>
      <c r="U76" s="85" t="b">
        <f t="shared" si="178"/>
        <v>0</v>
      </c>
      <c r="V76" s="9"/>
    </row>
    <row r="77" spans="1:116" s="4" customFormat="1" ht="16" x14ac:dyDescent="0.2">
      <c r="A77" s="46" t="s">
        <v>100</v>
      </c>
      <c r="B77" s="65">
        <v>44580</v>
      </c>
      <c r="C77" s="17">
        <v>2261</v>
      </c>
      <c r="D77" s="17">
        <v>2262</v>
      </c>
      <c r="E77" s="17">
        <v>2243</v>
      </c>
      <c r="F77" s="17">
        <v>2340</v>
      </c>
      <c r="G77" s="17">
        <v>2262</v>
      </c>
      <c r="H77" s="17">
        <f t="shared" ref="H77:H80" si="179">SUM(C77:G77)</f>
        <v>11368</v>
      </c>
      <c r="I77" s="20">
        <v>11748</v>
      </c>
      <c r="J77" s="9"/>
      <c r="K77" s="13" t="b">
        <f t="shared" ref="K77:K78" si="180">I77&gt;H77</f>
        <v>1</v>
      </c>
      <c r="L77" s="9"/>
      <c r="M77" s="3">
        <f t="shared" si="120"/>
        <v>2273.6</v>
      </c>
      <c r="N77" s="79">
        <f t="shared" si="174"/>
        <v>5.1671358198451793</v>
      </c>
      <c r="O77" s="14" t="b">
        <f>I77&gt;(2*M77)</f>
        <v>1</v>
      </c>
      <c r="P77" s="9"/>
      <c r="Q77" s="53">
        <f t="shared" si="122"/>
        <v>4.1671358198451793</v>
      </c>
      <c r="R77" s="53">
        <f t="shared" si="123"/>
        <v>4.1936339522546415</v>
      </c>
      <c r="S77" s="53">
        <f t="shared" ref="S77:S84" si="181">MAX(Q77,R77)</f>
        <v>4.1936339522546415</v>
      </c>
      <c r="T77" s="16" t="b">
        <f t="shared" ref="T77:T84" si="182">S77&gt;200%</f>
        <v>1</v>
      </c>
      <c r="U77" s="53" t="b">
        <f t="shared" ref="U77:U84" si="183">S77&gt;1000%</f>
        <v>0</v>
      </c>
      <c r="V77" s="9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</row>
    <row r="78" spans="1:116" s="4" customFormat="1" ht="16" x14ac:dyDescent="0.2">
      <c r="A78" s="86" t="s">
        <v>100</v>
      </c>
      <c r="B78" s="87">
        <v>44592</v>
      </c>
      <c r="C78" s="90">
        <v>2261</v>
      </c>
      <c r="D78" s="90">
        <v>2262</v>
      </c>
      <c r="E78" s="90">
        <v>2243</v>
      </c>
      <c r="F78" s="90">
        <v>2340</v>
      </c>
      <c r="G78" s="90">
        <v>2262</v>
      </c>
      <c r="H78" s="91">
        <f t="shared" ref="H78" si="184">SUM(C78:G78)</f>
        <v>11368</v>
      </c>
      <c r="I78" s="91">
        <v>11748</v>
      </c>
      <c r="J78" s="9"/>
      <c r="K78" s="13" t="b">
        <f t="shared" si="180"/>
        <v>1</v>
      </c>
      <c r="L78" s="9"/>
      <c r="M78" s="92">
        <f t="shared" ref="M78" si="185">(C78+D78+E78+F78+G78)/5</f>
        <v>2273.6</v>
      </c>
      <c r="N78" s="89">
        <f t="shared" ref="N78" si="186">I78/M78</f>
        <v>5.1671358198451793</v>
      </c>
      <c r="O78" s="14" t="b">
        <f>I78&gt;(2*M78)</f>
        <v>1</v>
      </c>
      <c r="P78" s="9"/>
      <c r="Q78" s="85">
        <f t="shared" ref="Q78" si="187">(I78-M78)/M78</f>
        <v>4.1671358198451793</v>
      </c>
      <c r="R78" s="85">
        <f t="shared" ref="R78" si="188">(I78-G78)/G78</f>
        <v>4.1936339522546415</v>
      </c>
      <c r="S78" s="85">
        <f t="shared" ref="S78" si="189">MAX(Q78,R78)</f>
        <v>4.1936339522546415</v>
      </c>
      <c r="T78" s="16" t="b">
        <f t="shared" si="182"/>
        <v>1</v>
      </c>
      <c r="U78" s="85" t="b">
        <f t="shared" ref="U78" si="190">S78&gt;1000%</f>
        <v>0</v>
      </c>
      <c r="V78" s="9"/>
    </row>
    <row r="79" spans="1:116" s="4" customFormat="1" ht="16" x14ac:dyDescent="0.2">
      <c r="A79" s="46" t="s">
        <v>101</v>
      </c>
      <c r="B79" s="65">
        <v>44580</v>
      </c>
      <c r="C79" s="51">
        <v>2187</v>
      </c>
      <c r="D79" s="51">
        <v>2287</v>
      </c>
      <c r="E79" s="51">
        <v>2037</v>
      </c>
      <c r="F79" s="51">
        <v>2152</v>
      </c>
      <c r="G79" s="51">
        <v>1990</v>
      </c>
      <c r="H79" s="17">
        <f t="shared" si="179"/>
        <v>10653</v>
      </c>
      <c r="I79" s="20">
        <v>8365</v>
      </c>
      <c r="J79" s="9"/>
      <c r="K79" s="18" t="b">
        <f t="shared" si="119"/>
        <v>0</v>
      </c>
      <c r="L79" s="9"/>
      <c r="M79" s="3">
        <f t="shared" si="120"/>
        <v>2130.6</v>
      </c>
      <c r="N79" s="79">
        <f t="shared" si="174"/>
        <v>3.926124096498639</v>
      </c>
      <c r="O79" s="14" t="b">
        <f>I79&gt;(2*M79)</f>
        <v>1</v>
      </c>
      <c r="P79" s="9"/>
      <c r="Q79" s="53">
        <f t="shared" si="122"/>
        <v>2.926124096498639</v>
      </c>
      <c r="R79" s="53">
        <f t="shared" si="123"/>
        <v>3.2035175879396984</v>
      </c>
      <c r="S79" s="53">
        <f t="shared" si="181"/>
        <v>3.2035175879396984</v>
      </c>
      <c r="T79" s="16" t="b">
        <f t="shared" si="182"/>
        <v>1</v>
      </c>
      <c r="U79" s="53" t="b">
        <f t="shared" si="183"/>
        <v>0</v>
      </c>
      <c r="V79" s="9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</row>
    <row r="80" spans="1:116" s="4" customFormat="1" ht="16" x14ac:dyDescent="0.2">
      <c r="A80" s="86" t="s">
        <v>101</v>
      </c>
      <c r="B80" s="87">
        <v>44592</v>
      </c>
      <c r="C80" s="90">
        <v>2187</v>
      </c>
      <c r="D80" s="90">
        <v>2287</v>
      </c>
      <c r="E80" s="90">
        <v>2037</v>
      </c>
      <c r="F80" s="90">
        <v>2152</v>
      </c>
      <c r="G80" s="90">
        <v>1990</v>
      </c>
      <c r="H80" s="91">
        <f t="shared" si="179"/>
        <v>10653</v>
      </c>
      <c r="I80" s="91">
        <v>8365</v>
      </c>
      <c r="J80" s="9"/>
      <c r="K80" s="83" t="b">
        <f t="shared" si="119"/>
        <v>0</v>
      </c>
      <c r="L80" s="9"/>
      <c r="M80" s="92">
        <f t="shared" si="120"/>
        <v>2130.6</v>
      </c>
      <c r="N80" s="89">
        <f t="shared" si="174"/>
        <v>3.926124096498639</v>
      </c>
      <c r="O80" s="14" t="b">
        <f>I80&gt;(2*M80)</f>
        <v>1</v>
      </c>
      <c r="P80" s="9"/>
      <c r="Q80" s="85">
        <f t="shared" si="122"/>
        <v>2.926124096498639</v>
      </c>
      <c r="R80" s="85">
        <f t="shared" si="123"/>
        <v>3.2035175879396984</v>
      </c>
      <c r="S80" s="85">
        <f t="shared" si="181"/>
        <v>3.2035175879396984</v>
      </c>
      <c r="T80" s="16" t="b">
        <f t="shared" si="182"/>
        <v>1</v>
      </c>
      <c r="U80" s="85" t="b">
        <f t="shared" si="183"/>
        <v>0</v>
      </c>
      <c r="V80" s="9"/>
    </row>
    <row r="81" spans="1:116" s="4" customFormat="1" ht="16" x14ac:dyDescent="0.2">
      <c r="A81" s="55" t="s">
        <v>99</v>
      </c>
      <c r="B81" s="64">
        <v>44580</v>
      </c>
      <c r="C81" s="8">
        <v>862</v>
      </c>
      <c r="D81" s="8">
        <v>936</v>
      </c>
      <c r="E81" s="8">
        <v>908</v>
      </c>
      <c r="F81" s="8">
        <v>945</v>
      </c>
      <c r="G81" s="8">
        <v>1022</v>
      </c>
      <c r="H81" s="8">
        <f t="shared" ref="H81" si="191">SUM(C81:G81)</f>
        <v>4673</v>
      </c>
      <c r="I81" s="25">
        <v>4086</v>
      </c>
      <c r="J81" s="9"/>
      <c r="K81" s="12" t="b">
        <f t="shared" si="119"/>
        <v>0</v>
      </c>
      <c r="L81" s="9"/>
      <c r="M81" s="22">
        <f t="shared" si="120"/>
        <v>934.6</v>
      </c>
      <c r="N81" s="80">
        <f t="shared" si="174"/>
        <v>4.3719238176760111</v>
      </c>
      <c r="O81" s="14" t="b">
        <f t="shared" ref="O81" si="192">I81&gt;(2*M81)</f>
        <v>1</v>
      </c>
      <c r="P81" s="9"/>
      <c r="Q81" s="15">
        <f t="shared" si="122"/>
        <v>3.3719238176760111</v>
      </c>
      <c r="R81" s="15">
        <f t="shared" si="123"/>
        <v>2.9980430528375734</v>
      </c>
      <c r="S81" s="15">
        <f t="shared" si="181"/>
        <v>3.3719238176760111</v>
      </c>
      <c r="T81" s="16" t="b">
        <f t="shared" si="182"/>
        <v>1</v>
      </c>
      <c r="U81" s="15" t="b">
        <f t="shared" si="183"/>
        <v>0</v>
      </c>
      <c r="V81" s="9"/>
    </row>
    <row r="82" spans="1:116" s="4" customFormat="1" ht="16" x14ac:dyDescent="0.2">
      <c r="A82" s="86" t="s">
        <v>99</v>
      </c>
      <c r="B82" s="87">
        <v>44592</v>
      </c>
      <c r="C82" s="90">
        <v>862</v>
      </c>
      <c r="D82" s="90">
        <v>936</v>
      </c>
      <c r="E82" s="90">
        <v>908</v>
      </c>
      <c r="F82" s="90">
        <v>945</v>
      </c>
      <c r="G82" s="90">
        <v>1022</v>
      </c>
      <c r="H82" s="91">
        <f t="shared" ref="H82" si="193">SUM(C82:G82)</f>
        <v>4673</v>
      </c>
      <c r="I82" s="91">
        <v>4086</v>
      </c>
      <c r="J82" s="9"/>
      <c r="K82" s="83" t="b">
        <f t="shared" ref="K82" si="194">I82&gt;H82</f>
        <v>0</v>
      </c>
      <c r="L82" s="9"/>
      <c r="M82" s="92">
        <f t="shared" ref="M82" si="195">(C82+D82+E82+F82+G82)/5</f>
        <v>934.6</v>
      </c>
      <c r="N82" s="89">
        <f t="shared" ref="N82" si="196">I82/M82</f>
        <v>4.3719238176760111</v>
      </c>
      <c r="O82" s="14" t="b">
        <f>I82&gt;(2*M82)</f>
        <v>1</v>
      </c>
      <c r="P82" s="9"/>
      <c r="Q82" s="85">
        <f t="shared" ref="Q82" si="197">(I82-M82)/M82</f>
        <v>3.3719238176760111</v>
      </c>
      <c r="R82" s="85">
        <f t="shared" ref="R82" si="198">(I82-G82)/G82</f>
        <v>2.9980430528375734</v>
      </c>
      <c r="S82" s="85">
        <f t="shared" ref="S82" si="199">MAX(Q82,R82)</f>
        <v>3.3719238176760111</v>
      </c>
      <c r="T82" s="16" t="b">
        <f t="shared" si="182"/>
        <v>1</v>
      </c>
      <c r="U82" s="85" t="b">
        <f t="shared" ref="U82" si="200">S82&gt;1000%</f>
        <v>0</v>
      </c>
      <c r="V82" s="9"/>
    </row>
    <row r="83" spans="1:116" s="4" customFormat="1" ht="16" x14ac:dyDescent="0.2">
      <c r="A83" s="55" t="s">
        <v>95</v>
      </c>
      <c r="B83" s="64">
        <v>44571</v>
      </c>
      <c r="C83" s="5">
        <v>3104</v>
      </c>
      <c r="D83" s="5">
        <v>3403</v>
      </c>
      <c r="E83" s="5">
        <v>3481</v>
      </c>
      <c r="F83" s="5">
        <v>3943</v>
      </c>
      <c r="G83" s="5">
        <v>3900</v>
      </c>
      <c r="H83" s="8">
        <f t="shared" ref="H83" si="201">SUM(C83:G83)</f>
        <v>17831</v>
      </c>
      <c r="I83" s="24">
        <v>12539</v>
      </c>
      <c r="J83" s="9"/>
      <c r="K83" s="12" t="b">
        <f t="shared" si="119"/>
        <v>0</v>
      </c>
      <c r="L83" s="9"/>
      <c r="M83" s="2">
        <f t="shared" si="120"/>
        <v>3566.2</v>
      </c>
      <c r="N83" s="80">
        <f t="shared" si="174"/>
        <v>3.5160675228534575</v>
      </c>
      <c r="O83" s="14" t="b">
        <f>I83&gt;(2*M83)</f>
        <v>1</v>
      </c>
      <c r="P83" s="9"/>
      <c r="Q83" s="15">
        <f t="shared" si="122"/>
        <v>2.5160675228534575</v>
      </c>
      <c r="R83" s="15">
        <f t="shared" si="123"/>
        <v>2.2151282051282051</v>
      </c>
      <c r="S83" s="15">
        <f t="shared" si="181"/>
        <v>2.5160675228534575</v>
      </c>
      <c r="T83" s="16" t="b">
        <f t="shared" si="182"/>
        <v>1</v>
      </c>
      <c r="U83" s="15" t="b">
        <f t="shared" si="183"/>
        <v>0</v>
      </c>
      <c r="V83" s="9"/>
    </row>
    <row r="84" spans="1:116" s="4" customFormat="1" ht="16" x14ac:dyDescent="0.2">
      <c r="A84" s="86" t="s">
        <v>95</v>
      </c>
      <c r="B84" s="87">
        <v>44592</v>
      </c>
      <c r="C84" s="90">
        <v>3104</v>
      </c>
      <c r="D84" s="90">
        <v>3403</v>
      </c>
      <c r="E84" s="90">
        <v>3481</v>
      </c>
      <c r="F84" s="90">
        <v>3943</v>
      </c>
      <c r="G84" s="90">
        <v>3900</v>
      </c>
      <c r="H84" s="91">
        <f t="shared" ref="H84" si="202">SUM(C84:G84)</f>
        <v>17831</v>
      </c>
      <c r="I84" s="91">
        <v>12539</v>
      </c>
      <c r="J84" s="9"/>
      <c r="K84" s="83" t="b">
        <f t="shared" si="119"/>
        <v>0</v>
      </c>
      <c r="L84" s="9"/>
      <c r="M84" s="92">
        <f t="shared" si="120"/>
        <v>3566.2</v>
      </c>
      <c r="N84" s="89">
        <f t="shared" si="174"/>
        <v>3.5160675228534575</v>
      </c>
      <c r="O84" s="14" t="b">
        <f>I84&gt;(2*M84)</f>
        <v>1</v>
      </c>
      <c r="P84" s="9"/>
      <c r="Q84" s="85">
        <f t="shared" si="122"/>
        <v>2.5160675228534575</v>
      </c>
      <c r="R84" s="85">
        <f t="shared" si="123"/>
        <v>2.2151282051282051</v>
      </c>
      <c r="S84" s="85">
        <f t="shared" si="181"/>
        <v>2.5160675228534575</v>
      </c>
      <c r="T84" s="16" t="b">
        <f t="shared" si="182"/>
        <v>1</v>
      </c>
      <c r="U84" s="85" t="b">
        <f t="shared" si="183"/>
        <v>0</v>
      </c>
      <c r="V84" s="9"/>
    </row>
    <row r="85" spans="1:116" s="4" customFormat="1" ht="16" x14ac:dyDescent="0.2">
      <c r="A85" s="43" t="s">
        <v>17</v>
      </c>
      <c r="B85" s="66" t="s">
        <v>93</v>
      </c>
      <c r="C85" s="5"/>
      <c r="D85" s="5"/>
      <c r="E85" s="5"/>
      <c r="F85" s="5"/>
      <c r="G85" s="5"/>
      <c r="H85" s="8"/>
      <c r="I85" s="24"/>
      <c r="J85" s="9"/>
      <c r="K85" s="12"/>
      <c r="L85" s="9"/>
      <c r="M85" s="22"/>
      <c r="N85" s="22"/>
      <c r="O85" s="15"/>
      <c r="P85" s="9"/>
      <c r="Q85" s="15"/>
      <c r="R85" s="15"/>
      <c r="S85" s="15"/>
      <c r="T85" s="15"/>
      <c r="U85" s="15"/>
      <c r="V85" s="9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</row>
    <row r="86" spans="1:116" s="68" customFormat="1" ht="24" customHeight="1" x14ac:dyDescent="0.2">
      <c r="A86" s="69" t="s">
        <v>12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</row>
    <row r="87" spans="1:116" s="4" customFormat="1" ht="32" x14ac:dyDescent="0.2">
      <c r="A87" s="56" t="s">
        <v>0</v>
      </c>
      <c r="B87" s="64" t="s">
        <v>4</v>
      </c>
      <c r="C87" s="21"/>
      <c r="D87" s="21"/>
      <c r="E87" s="21"/>
      <c r="F87" s="21"/>
      <c r="G87" s="21"/>
      <c r="H87" s="8">
        <v>914</v>
      </c>
      <c r="I87" s="17">
        <v>1281</v>
      </c>
      <c r="J87" s="9"/>
      <c r="K87" s="13" t="b">
        <f t="shared" ref="K87" si="203">I87&gt;H87</f>
        <v>1</v>
      </c>
      <c r="L87" s="9"/>
      <c r="M87" s="23">
        <f>914/5</f>
        <v>182.8</v>
      </c>
      <c r="N87" s="79">
        <f t="shared" ref="N87" si="204">I87/M87</f>
        <v>7.0076586433260388</v>
      </c>
      <c r="O87" s="14" t="b">
        <f>I87&gt;(2*M87)</f>
        <v>1</v>
      </c>
      <c r="P87" s="9"/>
      <c r="Q87" s="15">
        <f t="shared" ref="Q87" si="205">(I87-M87)/M87</f>
        <v>6.0076586433260388</v>
      </c>
      <c r="R87" s="15" t="e">
        <f t="shared" ref="R87" si="206">(I87-G87)/G87</f>
        <v>#DIV/0!</v>
      </c>
      <c r="S87" s="15" t="e">
        <f t="shared" ref="S87" si="207">MAX(Q87,R87)</f>
        <v>#DIV/0!</v>
      </c>
      <c r="T87" s="15" t="e">
        <f t="shared" ref="T87" si="208">S87&gt;200%</f>
        <v>#DIV/0!</v>
      </c>
      <c r="U87" s="15" t="e">
        <f t="shared" ref="U87" si="209">S87&gt;1000%</f>
        <v>#DIV/0!</v>
      </c>
      <c r="V87" s="9"/>
    </row>
    <row r="88" spans="1:116" s="6" customFormat="1" ht="16" x14ac:dyDescent="0.2">
      <c r="A88" s="43" t="s">
        <v>25</v>
      </c>
      <c r="B88" s="66" t="s">
        <v>93</v>
      </c>
      <c r="C88" s="35"/>
      <c r="D88" s="35"/>
      <c r="E88" s="35"/>
      <c r="F88" s="35"/>
      <c r="G88" s="35"/>
      <c r="H88" s="35"/>
      <c r="I88" s="45"/>
      <c r="J88" s="9"/>
      <c r="K88" s="12"/>
      <c r="L88" s="10"/>
      <c r="M88" s="22"/>
      <c r="N88" s="22"/>
      <c r="O88" s="15"/>
      <c r="P88" s="10"/>
      <c r="Q88" s="15"/>
      <c r="R88" s="15"/>
      <c r="S88" s="15"/>
      <c r="T88" s="15"/>
      <c r="U88" s="15"/>
      <c r="V88" s="10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  <c r="BM88" s="38"/>
      <c r="BN88" s="38"/>
      <c r="BO88" s="38"/>
      <c r="BP88" s="38"/>
      <c r="BQ88" s="38"/>
      <c r="BR88" s="38"/>
      <c r="BS88" s="38"/>
      <c r="BT88" s="38"/>
      <c r="BU88" s="38"/>
      <c r="BV88" s="38"/>
      <c r="BW88" s="38"/>
      <c r="BX88" s="38"/>
      <c r="BY88" s="38"/>
      <c r="BZ88" s="38"/>
      <c r="CA88" s="38"/>
      <c r="CB88" s="38"/>
      <c r="CC88" s="38"/>
      <c r="CD88" s="38"/>
      <c r="CE88" s="38"/>
      <c r="CF88" s="38"/>
      <c r="CG88" s="38"/>
      <c r="CH88" s="38"/>
      <c r="CI88" s="38"/>
      <c r="CJ88" s="38"/>
      <c r="CK88" s="38"/>
      <c r="CL88" s="38"/>
      <c r="CM88" s="38"/>
      <c r="CN88" s="38"/>
      <c r="CO88" s="38"/>
      <c r="CP88" s="38"/>
      <c r="CQ88" s="38"/>
      <c r="CR88" s="38"/>
      <c r="CS88" s="38"/>
      <c r="CT88" s="38"/>
      <c r="CU88" s="38"/>
      <c r="CV88" s="38"/>
      <c r="CW88" s="38"/>
      <c r="CX88" s="38"/>
      <c r="CY88" s="38"/>
      <c r="CZ88" s="38"/>
      <c r="DA88" s="38"/>
      <c r="DB88" s="38"/>
      <c r="DC88" s="38"/>
      <c r="DD88" s="38"/>
      <c r="DE88" s="38"/>
      <c r="DF88" s="38"/>
      <c r="DG88" s="38"/>
      <c r="DH88" s="38"/>
      <c r="DI88" s="38"/>
      <c r="DJ88" s="38"/>
      <c r="DK88" s="38"/>
      <c r="DL88" s="38"/>
    </row>
    <row r="89" spans="1:116" s="68" customFormat="1" ht="24" customHeight="1" x14ac:dyDescent="0.2">
      <c r="A89" s="69" t="s">
        <v>18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</row>
    <row r="90" spans="1:116" s="6" customFormat="1" ht="16" x14ac:dyDescent="0.2">
      <c r="A90" s="43" t="s">
        <v>26</v>
      </c>
      <c r="B90" s="66" t="s">
        <v>93</v>
      </c>
      <c r="C90" s="35"/>
      <c r="D90" s="35"/>
      <c r="E90" s="35"/>
      <c r="F90" s="35"/>
      <c r="G90" s="35"/>
      <c r="H90" s="35"/>
      <c r="I90" s="45"/>
      <c r="J90" s="9"/>
      <c r="K90" s="12"/>
      <c r="L90" s="10"/>
      <c r="M90" s="22"/>
      <c r="N90" s="22"/>
      <c r="O90" s="15"/>
      <c r="P90" s="10"/>
      <c r="Q90" s="15"/>
      <c r="R90" s="15"/>
      <c r="S90" s="15"/>
      <c r="T90" s="15"/>
      <c r="U90" s="15"/>
      <c r="V90" s="10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8"/>
      <c r="CI90" s="38"/>
      <c r="CJ90" s="38"/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  <c r="CV90" s="38"/>
      <c r="CW90" s="38"/>
      <c r="CX90" s="38"/>
      <c r="CY90" s="38"/>
      <c r="CZ90" s="38"/>
      <c r="DA90" s="38"/>
      <c r="DB90" s="38"/>
      <c r="DC90" s="38"/>
      <c r="DD90" s="38"/>
      <c r="DE90" s="38"/>
      <c r="DF90" s="38"/>
      <c r="DG90" s="38"/>
      <c r="DH90" s="38"/>
      <c r="DI90" s="38"/>
      <c r="DJ90" s="38"/>
      <c r="DK90" s="38"/>
      <c r="DL90" s="38"/>
    </row>
    <row r="91" spans="1:116" s="68" customFormat="1" ht="24" customHeight="1" x14ac:dyDescent="0.2">
      <c r="A91" s="69" t="s">
        <v>27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</row>
    <row r="92" spans="1:116" s="6" customFormat="1" ht="16" x14ac:dyDescent="0.2">
      <c r="A92" s="43" t="s">
        <v>28</v>
      </c>
      <c r="B92" s="66" t="s">
        <v>93</v>
      </c>
      <c r="C92" s="35"/>
      <c r="D92" s="35"/>
      <c r="E92" s="35"/>
      <c r="F92" s="35"/>
      <c r="G92" s="35"/>
      <c r="H92" s="35"/>
      <c r="I92" s="45"/>
      <c r="J92" s="9"/>
      <c r="K92" s="12"/>
      <c r="L92" s="10"/>
      <c r="M92" s="22"/>
      <c r="N92" s="22"/>
      <c r="O92" s="15"/>
      <c r="P92" s="10"/>
      <c r="Q92" s="15"/>
      <c r="R92" s="15"/>
      <c r="S92" s="15"/>
      <c r="T92" s="15"/>
      <c r="U92" s="15"/>
      <c r="V92" s="10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  <c r="BK92" s="38"/>
      <c r="BL92" s="38"/>
      <c r="BM92" s="38"/>
      <c r="BN92" s="38"/>
      <c r="BO92" s="38"/>
      <c r="BP92" s="38"/>
      <c r="BQ92" s="38"/>
      <c r="BR92" s="38"/>
      <c r="BS92" s="38"/>
      <c r="BT92" s="38"/>
      <c r="BU92" s="38"/>
      <c r="BV92" s="38"/>
      <c r="BW92" s="38"/>
      <c r="BX92" s="38"/>
      <c r="BY92" s="38"/>
      <c r="BZ92" s="38"/>
      <c r="CA92" s="38"/>
      <c r="CB92" s="38"/>
      <c r="CC92" s="38"/>
      <c r="CD92" s="38"/>
      <c r="CE92" s="38"/>
      <c r="CF92" s="38"/>
      <c r="CG92" s="38"/>
      <c r="CH92" s="38"/>
      <c r="CI92" s="38"/>
      <c r="CJ92" s="38"/>
      <c r="CK92" s="38"/>
      <c r="CL92" s="38"/>
      <c r="CM92" s="38"/>
      <c r="CN92" s="38"/>
      <c r="CO92" s="38"/>
      <c r="CP92" s="38"/>
      <c r="CQ92" s="38"/>
      <c r="CR92" s="38"/>
      <c r="CS92" s="38"/>
      <c r="CT92" s="38"/>
      <c r="CU92" s="38"/>
      <c r="CV92" s="38"/>
      <c r="CW92" s="38"/>
      <c r="CX92" s="38"/>
      <c r="CY92" s="38"/>
      <c r="CZ92" s="38"/>
      <c r="DA92" s="38"/>
      <c r="DB92" s="38"/>
      <c r="DC92" s="38"/>
      <c r="DD92" s="38"/>
      <c r="DE92" s="38"/>
      <c r="DF92" s="38"/>
      <c r="DG92" s="38"/>
      <c r="DH92" s="38"/>
      <c r="DI92" s="38"/>
      <c r="DJ92" s="38"/>
      <c r="DK92" s="38"/>
      <c r="DL92" s="38"/>
    </row>
  </sheetData>
  <printOptions horizontalCentered="1"/>
  <pageMargins left="0.5" right="0.5" top="0.5" bottom="0.5" header="0.3" footer="0.3"/>
  <pageSetup scale="34" fitToHeight="0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574B0-6C5B-4281-9CF9-E6F65C702602}">
  <dimension ref="A1:Q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s="1" customFormat="1" ht="16" x14ac:dyDescent="0.2">
      <c r="A2" s="46" t="s">
        <v>69</v>
      </c>
      <c r="B2" s="47">
        <v>11710</v>
      </c>
      <c r="C2" s="47">
        <v>11131</v>
      </c>
      <c r="D2" s="47">
        <v>10456</v>
      </c>
      <c r="E2" s="47">
        <v>11081</v>
      </c>
      <c r="F2" s="47">
        <v>10153</v>
      </c>
      <c r="G2" s="47">
        <f t="shared" ref="G2" si="0">SUM(B2:F2)</f>
        <v>54531</v>
      </c>
      <c r="H2" s="47">
        <v>18951</v>
      </c>
      <c r="J2" s="86" t="s">
        <v>69</v>
      </c>
      <c r="K2" s="90">
        <v>22399</v>
      </c>
      <c r="L2" s="90">
        <v>21323</v>
      </c>
      <c r="M2" s="90">
        <v>19972</v>
      </c>
      <c r="N2" s="90">
        <v>21635</v>
      </c>
      <c r="O2" s="90">
        <v>18023</v>
      </c>
      <c r="P2" s="91">
        <f t="shared" ref="P2" si="1">SUM(K2:O2)</f>
        <v>103352</v>
      </c>
      <c r="Q2" s="91">
        <v>18951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74615-2868-45E5-95A0-786BEA30E84C}">
  <dimension ref="A1:Q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s="1" customFormat="1" ht="16" x14ac:dyDescent="0.2">
      <c r="A2" s="46" t="s">
        <v>64</v>
      </c>
      <c r="B2" s="47">
        <v>219</v>
      </c>
      <c r="C2" s="47">
        <v>139</v>
      </c>
      <c r="D2" s="47">
        <v>134</v>
      </c>
      <c r="E2" s="47">
        <v>170</v>
      </c>
      <c r="F2" s="47">
        <v>196</v>
      </c>
      <c r="G2" s="47">
        <f t="shared" ref="G2" si="0">SUM(B2:F2)</f>
        <v>858</v>
      </c>
      <c r="H2" s="47">
        <v>640</v>
      </c>
      <c r="J2" s="86" t="s">
        <v>64</v>
      </c>
      <c r="K2" s="90">
        <v>219</v>
      </c>
      <c r="L2" s="90">
        <v>139</v>
      </c>
      <c r="M2" s="90">
        <v>134</v>
      </c>
      <c r="N2" s="90">
        <v>170</v>
      </c>
      <c r="O2" s="90">
        <v>196</v>
      </c>
      <c r="P2" s="91">
        <f t="shared" ref="P2" si="1">SUM(K2:O2)</f>
        <v>858</v>
      </c>
      <c r="Q2" s="91">
        <v>640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21C3B-4FCA-4AF3-AFB5-A4C8861DF0BE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82</v>
      </c>
      <c r="B2" s="76">
        <v>37011</v>
      </c>
      <c r="C2" s="76">
        <v>36667</v>
      </c>
      <c r="D2" s="76">
        <v>36145</v>
      </c>
      <c r="E2" s="76">
        <v>37762</v>
      </c>
      <c r="F2" s="76">
        <v>37870</v>
      </c>
      <c r="G2" s="47">
        <f t="shared" ref="G2" si="0">SUM(B2:F2)</f>
        <v>185455</v>
      </c>
      <c r="H2" s="77">
        <v>931791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150AD-81C1-4C58-9F45-C96A3B9D1DE3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83</v>
      </c>
      <c r="B2" s="47">
        <v>359</v>
      </c>
      <c r="C2" s="47">
        <v>496</v>
      </c>
      <c r="D2" s="47">
        <v>530</v>
      </c>
      <c r="E2" s="47">
        <v>570</v>
      </c>
      <c r="F2" s="47">
        <v>550</v>
      </c>
      <c r="G2" s="47">
        <f t="shared" ref="G2" si="0">SUM(B2:F2)</f>
        <v>2505</v>
      </c>
      <c r="H2" s="77">
        <v>1798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1583F-9071-4E1E-8098-2A55EF110A7B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43</v>
      </c>
      <c r="B2" s="47">
        <v>41557</v>
      </c>
      <c r="C2" s="47">
        <v>39139</v>
      </c>
      <c r="D2" s="47">
        <v>37756</v>
      </c>
      <c r="E2" s="47">
        <v>38889</v>
      </c>
      <c r="F2" s="47">
        <v>36050</v>
      </c>
      <c r="G2" s="48">
        <f>SUM(B2:F2)</f>
        <v>193391</v>
      </c>
      <c r="H2" s="78">
        <v>114645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924DA-C6FB-4BDB-ADD7-5AB1D7AEC7AF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44</v>
      </c>
      <c r="B2" s="47">
        <v>660</v>
      </c>
      <c r="C2" s="47">
        <v>654</v>
      </c>
      <c r="D2" s="47">
        <v>633</v>
      </c>
      <c r="E2" s="47">
        <v>602</v>
      </c>
      <c r="F2" s="47">
        <v>704</v>
      </c>
      <c r="G2" s="47">
        <f t="shared" ref="G2" si="0">SUM(B2:F2)</f>
        <v>3253</v>
      </c>
      <c r="H2" s="47">
        <v>4060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2A3B9-6062-4681-BD50-E50E2B89086C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80</v>
      </c>
      <c r="B2" s="76">
        <v>934</v>
      </c>
      <c r="C2" s="76">
        <v>810</v>
      </c>
      <c r="D2" s="76">
        <v>766</v>
      </c>
      <c r="E2" s="76">
        <v>792</v>
      </c>
      <c r="F2" s="76">
        <v>766</v>
      </c>
      <c r="G2" s="47">
        <f t="shared" ref="G2" si="0">SUM(B2:F2)</f>
        <v>4068</v>
      </c>
      <c r="H2" s="77">
        <v>4357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DE966-0A63-4F44-957E-C8BCA14D78FC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81</v>
      </c>
      <c r="B2" s="47">
        <v>1156</v>
      </c>
      <c r="C2" s="47">
        <v>1008</v>
      </c>
      <c r="D2" s="47">
        <v>866</v>
      </c>
      <c r="E2" s="47">
        <v>880</v>
      </c>
      <c r="F2" s="47">
        <v>889</v>
      </c>
      <c r="G2" s="47">
        <f t="shared" ref="G2" si="0">SUM(B2:F2)</f>
        <v>4799</v>
      </c>
      <c r="H2" s="77">
        <v>3537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C5173-35DD-4323-83D1-3C2CE68B6250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91</v>
      </c>
      <c r="B2" s="47">
        <v>2261</v>
      </c>
      <c r="C2" s="47">
        <v>2262</v>
      </c>
      <c r="D2" s="47">
        <v>2243</v>
      </c>
      <c r="E2" s="47">
        <v>2340</v>
      </c>
      <c r="F2" s="47">
        <v>2262</v>
      </c>
      <c r="G2" s="47">
        <f t="shared" ref="G2" si="0">SUM(B2:F2)</f>
        <v>11368</v>
      </c>
      <c r="H2" s="77">
        <v>11748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845DE-8647-4FC8-97E5-FC08585EC73D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94</v>
      </c>
      <c r="B2" s="76">
        <v>3104</v>
      </c>
      <c r="C2" s="76">
        <v>3403</v>
      </c>
      <c r="D2" s="76">
        <v>3481</v>
      </c>
      <c r="E2" s="76">
        <v>3943</v>
      </c>
      <c r="F2" s="76">
        <v>3900</v>
      </c>
      <c r="G2" s="47">
        <f t="shared" ref="G2" si="0">SUM(B2:F2)</f>
        <v>17831</v>
      </c>
      <c r="H2" s="77">
        <v>12539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C370E-C6FA-4F30-B0B3-236723E360B3}">
  <dimension ref="A1:Q2"/>
  <sheetViews>
    <sheetView topLeftCell="L1"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ht="16" x14ac:dyDescent="0.2">
      <c r="A2" s="46" t="s">
        <v>77</v>
      </c>
      <c r="B2" s="47">
        <v>2059630</v>
      </c>
      <c r="C2" s="47">
        <v>2058379</v>
      </c>
      <c r="D2" s="47">
        <v>2022663</v>
      </c>
      <c r="E2" s="48">
        <v>2110383</v>
      </c>
      <c r="F2" s="48">
        <v>1976724</v>
      </c>
      <c r="G2" s="48">
        <f>SUM(B2:F2)</f>
        <v>10227779</v>
      </c>
      <c r="H2" s="48">
        <v>21512583</v>
      </c>
      <c r="J2" s="86" t="s">
        <v>77</v>
      </c>
      <c r="K2" s="90">
        <v>22507785</v>
      </c>
      <c r="L2" s="90">
        <v>22666188</v>
      </c>
      <c r="M2" s="90">
        <v>21901174</v>
      </c>
      <c r="N2" s="90">
        <v>23671412</v>
      </c>
      <c r="O2" s="90">
        <v>22182148</v>
      </c>
      <c r="P2" s="83">
        <f>SUM(K2:O2)</f>
        <v>112928707</v>
      </c>
      <c r="Q2" s="83">
        <v>21512583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A722D-3E21-473B-834C-378C96B4BA59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70</v>
      </c>
      <c r="B2" s="47">
        <v>862</v>
      </c>
      <c r="C2" s="47">
        <v>936</v>
      </c>
      <c r="D2" s="47">
        <v>908</v>
      </c>
      <c r="E2" s="47">
        <v>945</v>
      </c>
      <c r="F2" s="47">
        <v>1022</v>
      </c>
      <c r="G2" s="47">
        <f t="shared" ref="G2" si="0">SUM(B2:F2)</f>
        <v>4673</v>
      </c>
      <c r="H2" s="47">
        <v>4086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BE66B-179B-4D90-9FD8-007BB7591029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103</v>
      </c>
      <c r="B2" s="47">
        <v>2668</v>
      </c>
      <c r="C2" s="47">
        <v>2532</v>
      </c>
      <c r="D2" s="47">
        <v>2475</v>
      </c>
      <c r="E2" s="47">
        <v>2608</v>
      </c>
      <c r="F2" s="47">
        <v>2404</v>
      </c>
      <c r="G2" s="47">
        <f>SUM(B2:F2)</f>
        <v>12687</v>
      </c>
      <c r="H2" s="77">
        <v>2164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12F2-F048-4936-B0AC-4FF519C0CD3A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92</v>
      </c>
      <c r="B2" s="76">
        <v>2187</v>
      </c>
      <c r="C2" s="76">
        <v>2287</v>
      </c>
      <c r="D2" s="76">
        <v>2037</v>
      </c>
      <c r="E2" s="76">
        <v>2152</v>
      </c>
      <c r="F2" s="76">
        <v>1990</v>
      </c>
      <c r="G2" s="47">
        <f t="shared" ref="G2" si="0">SUM(B2:F2)</f>
        <v>10653</v>
      </c>
      <c r="H2" s="77">
        <v>8365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DFAE7-39DF-4CAB-91CF-0918DCB62940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8</v>
      </c>
      <c r="B2" s="76">
        <v>66</v>
      </c>
      <c r="C2" s="76">
        <v>79</v>
      </c>
      <c r="D2" s="76">
        <v>71</v>
      </c>
      <c r="E2" s="76">
        <v>85</v>
      </c>
      <c r="F2" s="76">
        <v>65</v>
      </c>
      <c r="G2" s="47">
        <f t="shared" ref="G2" si="0">SUM(B2:F2)</f>
        <v>366</v>
      </c>
      <c r="H2" s="77">
        <v>403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692E0-9C04-4C51-BB4C-0687A9B9BB9D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84</v>
      </c>
      <c r="B2" s="47">
        <v>46</v>
      </c>
      <c r="C2" s="47">
        <v>57</v>
      </c>
      <c r="D2" s="47">
        <v>48</v>
      </c>
      <c r="E2" s="47">
        <v>35</v>
      </c>
      <c r="F2" s="47">
        <v>34</v>
      </c>
      <c r="G2" s="47">
        <f t="shared" ref="G2" si="0">SUM(B2:F2)</f>
        <v>220</v>
      </c>
      <c r="H2" s="47">
        <v>202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EB908-76BD-4612-A1CB-53FD5C7175CC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85</v>
      </c>
      <c r="B2" s="76">
        <v>196</v>
      </c>
      <c r="C2" s="76">
        <v>148</v>
      </c>
      <c r="D2" s="76">
        <v>130</v>
      </c>
      <c r="E2" s="76">
        <v>150</v>
      </c>
      <c r="F2" s="76">
        <v>123</v>
      </c>
      <c r="G2" s="47">
        <f t="shared" ref="G2" si="0">SUM(B2:F2)</f>
        <v>747</v>
      </c>
      <c r="H2" s="77">
        <v>489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0BBC4-69E5-40B8-BB72-FBB3FFFEB896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30</v>
      </c>
      <c r="B2" s="47">
        <v>995</v>
      </c>
      <c r="C2" s="47">
        <v>898</v>
      </c>
      <c r="D2" s="47">
        <v>864</v>
      </c>
      <c r="E2" s="47">
        <v>830</v>
      </c>
      <c r="F2" s="47">
        <v>766</v>
      </c>
      <c r="G2" s="47">
        <f t="shared" ref="G2" si="0">SUM(B2:F2)</f>
        <v>4353</v>
      </c>
      <c r="H2" s="47">
        <v>2097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7424A-1681-4C24-BE91-B9951EE8800A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86</v>
      </c>
      <c r="B2" s="47">
        <v>706</v>
      </c>
      <c r="C2" s="47">
        <v>696</v>
      </c>
      <c r="D2" s="47">
        <v>740</v>
      </c>
      <c r="E2" s="47">
        <v>755</v>
      </c>
      <c r="F2" s="47">
        <v>669</v>
      </c>
      <c r="G2" s="47">
        <f t="shared" ref="G2" si="0">SUM(B2:F2)</f>
        <v>3566</v>
      </c>
      <c r="H2" s="77">
        <v>5162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AE923-A658-4158-A83F-F6604F0587F3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75" t="s">
        <v>55</v>
      </c>
      <c r="B2" s="17">
        <v>479</v>
      </c>
      <c r="C2" s="17">
        <v>391</v>
      </c>
      <c r="D2" s="17">
        <v>367</v>
      </c>
      <c r="E2" s="17">
        <v>400</v>
      </c>
      <c r="F2" s="17">
        <v>385</v>
      </c>
      <c r="G2" s="17">
        <f t="shared" ref="G2" si="0">SUM(B2:F2)</f>
        <v>2022</v>
      </c>
      <c r="H2" s="17">
        <v>2750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DE209-CC9D-4370-B0AA-25F167254AC6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52</v>
      </c>
      <c r="B2" s="47">
        <v>15734</v>
      </c>
      <c r="C2" s="47">
        <v>15714</v>
      </c>
      <c r="D2" s="47">
        <v>16462</v>
      </c>
      <c r="E2" s="47">
        <v>17116</v>
      </c>
      <c r="F2" s="47">
        <v>16331</v>
      </c>
      <c r="G2" s="47">
        <f t="shared" ref="G2" si="0">SUM(B2:F2)</f>
        <v>81357</v>
      </c>
      <c r="H2" s="47">
        <v>73490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EE5AD-455C-4C7E-9ED0-058296D775A3}">
  <dimension ref="A1:Q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ht="16" x14ac:dyDescent="0.2">
      <c r="A2" s="46" t="s">
        <v>79</v>
      </c>
      <c r="B2" s="47">
        <v>43786</v>
      </c>
      <c r="C2" s="47">
        <v>43338</v>
      </c>
      <c r="D2" s="47">
        <v>42024</v>
      </c>
      <c r="E2" s="48">
        <v>43493</v>
      </c>
      <c r="F2" s="48">
        <v>40052</v>
      </c>
      <c r="G2" s="48">
        <f>SUM(B2:F2)</f>
        <v>212693</v>
      </c>
      <c r="H2" s="48">
        <v>54776</v>
      </c>
      <c r="J2" s="86" t="s">
        <v>79</v>
      </c>
      <c r="K2" s="90">
        <v>69221</v>
      </c>
      <c r="L2" s="90">
        <v>68576</v>
      </c>
      <c r="M2" s="90">
        <v>66131</v>
      </c>
      <c r="N2" s="90">
        <v>68732</v>
      </c>
      <c r="O2" s="90">
        <v>63420</v>
      </c>
      <c r="P2" s="83">
        <f>SUM(K2:O2)</f>
        <v>336080</v>
      </c>
      <c r="Q2" s="83">
        <v>54776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70385-6BFC-4354-B6A3-0AA101C07A03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ht="16" x14ac:dyDescent="0.2">
      <c r="A2" s="46" t="s">
        <v>88</v>
      </c>
      <c r="B2" s="47">
        <v>11533</v>
      </c>
      <c r="C2" s="47">
        <v>11122</v>
      </c>
      <c r="D2" s="47">
        <v>10851</v>
      </c>
      <c r="E2" s="47">
        <v>11773</v>
      </c>
      <c r="F2" s="47">
        <v>11429</v>
      </c>
      <c r="G2" s="47">
        <f t="shared" ref="G2" si="0">SUM(B2:F2)</f>
        <v>56708</v>
      </c>
      <c r="H2" s="47">
        <v>34486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0ABA6-3365-4444-8263-6242A54E1230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s="1" customFormat="1" ht="16" x14ac:dyDescent="0.2">
      <c r="A2" s="46" t="s">
        <v>89</v>
      </c>
      <c r="B2" s="76">
        <v>2308</v>
      </c>
      <c r="C2" s="76">
        <v>2323</v>
      </c>
      <c r="D2" s="76">
        <v>2363</v>
      </c>
      <c r="E2" s="76">
        <v>2392</v>
      </c>
      <c r="F2" s="76">
        <v>2415</v>
      </c>
      <c r="G2" s="47">
        <f t="shared" ref="G2" si="0">SUM(B2:F2)</f>
        <v>11801</v>
      </c>
      <c r="H2" s="77">
        <v>53846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E5101-6C92-4E44-9E3C-1AAB768783EE}">
  <dimension ref="A1:H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</cols>
  <sheetData>
    <row r="1" spans="1:8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</row>
    <row r="2" spans="1:8" s="1" customFormat="1" ht="16" x14ac:dyDescent="0.2">
      <c r="A2" s="46" t="s">
        <v>90</v>
      </c>
      <c r="B2" s="76">
        <v>887</v>
      </c>
      <c r="C2" s="76">
        <v>848</v>
      </c>
      <c r="D2" s="76">
        <v>858</v>
      </c>
      <c r="E2" s="76">
        <v>888</v>
      </c>
      <c r="F2" s="76">
        <v>887</v>
      </c>
      <c r="G2" s="47">
        <f t="shared" ref="G2" si="0">SUM(B2:F2)</f>
        <v>4368</v>
      </c>
      <c r="H2" s="77">
        <v>3438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F52E6-C030-435E-931D-D0F3F6ED5C4B}">
  <dimension ref="A1:Q2"/>
  <sheetViews>
    <sheetView topLeftCell="F1"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s="1" customFormat="1" ht="16" x14ac:dyDescent="0.2">
      <c r="A2" s="46" t="s">
        <v>50</v>
      </c>
      <c r="B2" s="47">
        <v>82435</v>
      </c>
      <c r="C2" s="47">
        <v>81998</v>
      </c>
      <c r="D2" s="47">
        <v>81382</v>
      </c>
      <c r="E2" s="47">
        <v>85012</v>
      </c>
      <c r="F2" s="47">
        <v>80786</v>
      </c>
      <c r="G2" s="47">
        <f t="shared" ref="G2" si="0">SUM(B2:F2)</f>
        <v>411613</v>
      </c>
      <c r="H2" s="47">
        <v>863013</v>
      </c>
      <c r="J2" s="86" t="s">
        <v>50</v>
      </c>
      <c r="K2" s="90">
        <v>850652</v>
      </c>
      <c r="L2" s="90">
        <v>904302</v>
      </c>
      <c r="M2" s="90">
        <v>881509</v>
      </c>
      <c r="N2" s="90">
        <v>994596</v>
      </c>
      <c r="O2" s="90">
        <v>944293</v>
      </c>
      <c r="P2" s="91">
        <f t="shared" ref="P2" si="1">SUM(K2:O2)</f>
        <v>4575352</v>
      </c>
      <c r="Q2" s="91">
        <v>863013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95DBF-F02E-403F-BAC3-050CB5E646BD}">
  <dimension ref="A1:Q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s="1" customFormat="1" ht="16" x14ac:dyDescent="0.2">
      <c r="A2" s="46" t="s">
        <v>46</v>
      </c>
      <c r="B2" s="47">
        <v>167</v>
      </c>
      <c r="C2" s="47">
        <v>135</v>
      </c>
      <c r="D2" s="47">
        <v>98</v>
      </c>
      <c r="E2" s="47">
        <v>113</v>
      </c>
      <c r="F2" s="47">
        <v>117</v>
      </c>
      <c r="G2" s="47">
        <f t="shared" ref="G2" si="0">SUM(B2:F2)</f>
        <v>630</v>
      </c>
      <c r="H2" s="47">
        <v>440</v>
      </c>
      <c r="J2" s="86" t="s">
        <v>46</v>
      </c>
      <c r="K2" s="90">
        <v>421</v>
      </c>
      <c r="L2" s="90">
        <v>464</v>
      </c>
      <c r="M2" s="90">
        <v>324</v>
      </c>
      <c r="N2" s="90">
        <v>326</v>
      </c>
      <c r="O2" s="90">
        <v>332</v>
      </c>
      <c r="P2" s="91">
        <f t="shared" ref="P2" si="1">SUM(K2:O2)</f>
        <v>1867</v>
      </c>
      <c r="Q2" s="91">
        <v>440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82C8D-C34C-4AB8-9DA0-9624C0C8D08F}">
  <dimension ref="A1:Q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s="1" customFormat="1" ht="16" x14ac:dyDescent="0.2">
      <c r="A2" s="46" t="s">
        <v>109</v>
      </c>
      <c r="B2" s="47">
        <v>324</v>
      </c>
      <c r="C2" s="47">
        <v>370</v>
      </c>
      <c r="D2" s="47">
        <v>376</v>
      </c>
      <c r="E2" s="47">
        <v>366</v>
      </c>
      <c r="F2" s="47">
        <v>372</v>
      </c>
      <c r="G2" s="47">
        <f t="shared" ref="G2" si="0">SUM(B2:F2)</f>
        <v>1808</v>
      </c>
      <c r="H2" s="47">
        <v>1650</v>
      </c>
      <c r="J2" s="86" t="s">
        <v>109</v>
      </c>
      <c r="K2" s="90">
        <v>1631</v>
      </c>
      <c r="L2" s="90">
        <v>1876</v>
      </c>
      <c r="M2" s="90">
        <v>1811</v>
      </c>
      <c r="N2" s="90">
        <v>1803</v>
      </c>
      <c r="O2" s="90">
        <v>1611</v>
      </c>
      <c r="P2" s="91">
        <f t="shared" ref="P2" si="1">SUM(K2:O2)</f>
        <v>8732</v>
      </c>
      <c r="Q2" s="91">
        <v>1650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8CA88-0674-429B-A450-AE79C49E08EE}">
  <dimension ref="A1:Q2"/>
  <sheetViews>
    <sheetView topLeftCell="B1"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s="1" customFormat="1" ht="16" x14ac:dyDescent="0.2">
      <c r="A2" s="46" t="s">
        <v>87</v>
      </c>
      <c r="B2" s="47">
        <v>84</v>
      </c>
      <c r="C2" s="47">
        <v>92</v>
      </c>
      <c r="D2" s="47">
        <v>116</v>
      </c>
      <c r="E2" s="47">
        <v>159</v>
      </c>
      <c r="F2" s="47">
        <v>108</v>
      </c>
      <c r="G2" s="47">
        <f t="shared" ref="G2" si="0">SUM(B2:F2)</f>
        <v>559</v>
      </c>
      <c r="H2" s="47">
        <v>307</v>
      </c>
      <c r="J2" s="86" t="s">
        <v>87</v>
      </c>
      <c r="K2" s="90">
        <v>107</v>
      </c>
      <c r="L2" s="90">
        <v>152</v>
      </c>
      <c r="M2" s="90">
        <v>188</v>
      </c>
      <c r="N2" s="90">
        <v>246</v>
      </c>
      <c r="O2" s="90">
        <v>136</v>
      </c>
      <c r="P2" s="91">
        <f t="shared" ref="P2" si="1">SUM(K2:O2)</f>
        <v>829</v>
      </c>
      <c r="Q2" s="91">
        <v>307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7EE83-3402-4F18-B421-F1B5D090291C}">
  <dimension ref="A1:Q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s="1" customFormat="1" ht="16" x14ac:dyDescent="0.2">
      <c r="A2" s="46" t="s">
        <v>107</v>
      </c>
      <c r="B2" s="47">
        <v>535</v>
      </c>
      <c r="C2" s="47">
        <v>538</v>
      </c>
      <c r="D2" s="47">
        <v>522</v>
      </c>
      <c r="E2" s="47">
        <v>531</v>
      </c>
      <c r="F2" s="47">
        <v>499</v>
      </c>
      <c r="G2" s="47">
        <f t="shared" ref="G2" si="0">SUM(B2:F2)</f>
        <v>2625</v>
      </c>
      <c r="H2" s="47">
        <v>850</v>
      </c>
      <c r="J2" s="86" t="s">
        <v>107</v>
      </c>
      <c r="K2" s="90">
        <v>1044</v>
      </c>
      <c r="L2" s="90">
        <v>1078</v>
      </c>
      <c r="M2" s="90">
        <v>1052</v>
      </c>
      <c r="N2" s="90">
        <v>1116</v>
      </c>
      <c r="O2" s="90">
        <v>945</v>
      </c>
      <c r="P2" s="91">
        <f t="shared" ref="P2" si="1">SUM(K2:O2)</f>
        <v>5235</v>
      </c>
      <c r="Q2" s="91">
        <v>948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5DF82-0C5E-4327-B083-5935D93E547C}">
  <dimension ref="A1:Q2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38.83203125" customWidth="1"/>
    <col min="2" max="4" width="12.83203125" bestFit="1" customWidth="1"/>
    <col min="5" max="6" width="11.6640625" bestFit="1" customWidth="1"/>
    <col min="7" max="7" width="18.5" bestFit="1" customWidth="1"/>
    <col min="8" max="8" width="15.5" bestFit="1" customWidth="1"/>
    <col min="10" max="10" width="38.83203125" customWidth="1"/>
    <col min="11" max="13" width="12.83203125" bestFit="1" customWidth="1"/>
    <col min="14" max="15" width="11.6640625" bestFit="1" customWidth="1"/>
    <col min="16" max="16" width="18.5" bestFit="1" customWidth="1"/>
    <col min="17" max="17" width="15.5" bestFit="1" customWidth="1"/>
  </cols>
  <sheetData>
    <row r="1" spans="1:17" ht="17" x14ac:dyDescent="0.2">
      <c r="A1" s="57" t="s">
        <v>3</v>
      </c>
      <c r="B1" s="58">
        <v>2016</v>
      </c>
      <c r="C1" s="58">
        <v>2017</v>
      </c>
      <c r="D1" s="58">
        <v>2018</v>
      </c>
      <c r="E1" s="58">
        <v>2019</v>
      </c>
      <c r="F1" s="58">
        <v>2020</v>
      </c>
      <c r="G1" s="58" t="s">
        <v>2</v>
      </c>
      <c r="H1" s="59" t="s">
        <v>97</v>
      </c>
      <c r="J1" s="57" t="s">
        <v>3</v>
      </c>
      <c r="K1" s="58">
        <v>2016</v>
      </c>
      <c r="L1" s="58">
        <v>2017</v>
      </c>
      <c r="M1" s="58">
        <v>2018</v>
      </c>
      <c r="N1" s="58">
        <v>2019</v>
      </c>
      <c r="O1" s="58">
        <v>2020</v>
      </c>
      <c r="P1" s="58" t="s">
        <v>2</v>
      </c>
      <c r="Q1" s="59" t="s">
        <v>97</v>
      </c>
    </row>
    <row r="2" spans="1:17" s="1" customFormat="1" ht="16" x14ac:dyDescent="0.2">
      <c r="A2" s="46" t="s">
        <v>106</v>
      </c>
      <c r="B2" s="47">
        <v>678</v>
      </c>
      <c r="C2" s="47">
        <v>701</v>
      </c>
      <c r="D2" s="47">
        <v>668</v>
      </c>
      <c r="E2" s="47">
        <v>716</v>
      </c>
      <c r="F2" s="47">
        <v>968</v>
      </c>
      <c r="G2" s="47">
        <f t="shared" ref="G2" si="0">SUM(B2:F2)</f>
        <v>3731</v>
      </c>
      <c r="H2" s="47">
        <v>3489</v>
      </c>
      <c r="J2" s="86" t="s">
        <v>65</v>
      </c>
      <c r="K2" s="90">
        <v>2760</v>
      </c>
      <c r="L2" s="90">
        <v>2835</v>
      </c>
      <c r="M2" s="90">
        <v>2591</v>
      </c>
      <c r="N2" s="90">
        <v>2677</v>
      </c>
      <c r="O2" s="90">
        <v>3054</v>
      </c>
      <c r="P2" s="91">
        <f t="shared" ref="P2" si="1">SUM(K2:O2)</f>
        <v>13917</v>
      </c>
      <c r="Q2" s="91">
        <v>3489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VRBPAC</vt:lpstr>
      <vt:lpstr>All Diseases &amp; Injuries (Amb)</vt:lpstr>
      <vt:lpstr>All Diseases &amp; Injuries (Hosp)</vt:lpstr>
      <vt:lpstr>Nervous System</vt:lpstr>
      <vt:lpstr>Malignant Neuro Tumors</vt:lpstr>
      <vt:lpstr>Acute Myocardial Infarct</vt:lpstr>
      <vt:lpstr>Acute Myocarditis</vt:lpstr>
      <vt:lpstr>Acute Pericarditis</vt:lpstr>
      <vt:lpstr>Pulmonary Embolism</vt:lpstr>
      <vt:lpstr>Congenital Malformations</vt:lpstr>
      <vt:lpstr>Sub Arachnoid Hemorrage</vt:lpstr>
      <vt:lpstr>Anxiety</vt:lpstr>
      <vt:lpstr>Suicide</vt:lpstr>
      <vt:lpstr>Cancer</vt:lpstr>
      <vt:lpstr>Cancer (Digestion)</vt:lpstr>
      <vt:lpstr>Cancer (Breast)</vt:lpstr>
      <vt:lpstr>Cancer (Testicular)</vt:lpstr>
      <vt:lpstr>Infertility Female</vt:lpstr>
      <vt:lpstr>Dysmenorrhea</vt:lpstr>
      <vt:lpstr>Ovarian Dysfunction</vt:lpstr>
      <vt:lpstr>Spontaneous Abortion</vt:lpstr>
      <vt:lpstr>Infertility Male</vt:lpstr>
      <vt:lpstr>Guillian-Bare</vt:lpstr>
      <vt:lpstr>Transverse Myelitis</vt:lpstr>
      <vt:lpstr>Seizures</vt:lpstr>
      <vt:lpstr>Narcolepsy Cataplexy</vt:lpstr>
      <vt:lpstr>Rhabdomyolysis</vt:lpstr>
      <vt:lpstr>Multiple Sclerosis</vt:lpstr>
      <vt:lpstr>Migraine</vt:lpstr>
      <vt:lpstr>Blood Disorders</vt:lpstr>
      <vt:lpstr>Hypertension</vt:lpstr>
      <vt:lpstr>Cerebral Infarct</vt:lpstr>
      <vt:lpstr>VRBPAC!Print_Area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Renz</dc:creator>
  <cp:lastModifiedBy>Kristina Hall</cp:lastModifiedBy>
  <cp:lastPrinted>2022-02-03T21:55:25Z</cp:lastPrinted>
  <dcterms:created xsi:type="dcterms:W3CDTF">2022-01-23T14:24:00Z</dcterms:created>
  <dcterms:modified xsi:type="dcterms:W3CDTF">2022-02-03T23:44:33Z</dcterms:modified>
</cp:coreProperties>
</file>